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jaCurto\GECT GO EZTS GO\GECT GO EZTS GO - 03 ASSEMBLEA - COMITATI\2019-04-19 Assemblea bilancio consuntivo\"/>
    </mc:Choice>
  </mc:AlternateContent>
  <xr:revisionPtr revIDLastSave="15" documentId="8_{80A78C35-38F9-44E5-880C-5B49D79CB7F4}" xr6:coauthVersionLast="43" xr6:coauthVersionMax="43" xr10:uidLastSave="{AD05592C-8057-48CF-9C88-FC1CDC696C41}"/>
  <bookViews>
    <workbookView xWindow="-120" yWindow="-120" windowWidth="25440" windowHeight="15390" xr2:uid="{00000000-000D-0000-FFFF-FFFF00000000}"/>
  </bookViews>
  <sheets>
    <sheet name="bilancio" sheetId="1" r:id="rId1"/>
    <sheet name="BDV riclassificato" sheetId="5" r:id="rId2"/>
    <sheet name="VERSAMENTI COMUNI" sheetId="2" r:id="rId3"/>
    <sheet name="VERS.COM.CON RIPORTI" sheetId="4" r:id="rId4"/>
  </sheets>
  <externalReferences>
    <externalReference r:id="rId5"/>
  </externalReferences>
  <definedNames>
    <definedName name="_Hlk511459087" localSheetId="0">bilancio!$A$15</definedName>
    <definedName name="_Hlk511459118" localSheetId="0">bilancio!$A$16</definedName>
    <definedName name="_Hlk511459220" localSheetId="0">bilancio!$A$7</definedName>
    <definedName name="_Hlk511460334" localSheetId="0">bilancio!$A$20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2" i="1" l="1"/>
  <c r="V230" i="5"/>
  <c r="V188" i="5"/>
  <c r="V187" i="5"/>
  <c r="V185" i="5"/>
  <c r="V183" i="5"/>
  <c r="C151" i="1"/>
  <c r="C90" i="1"/>
  <c r="D90" i="1"/>
  <c r="C93" i="1"/>
  <c r="E93" i="1"/>
  <c r="W14" i="5"/>
  <c r="U14" i="5"/>
  <c r="U7" i="5"/>
  <c r="U5" i="5"/>
  <c r="E90" i="1"/>
  <c r="F90" i="1"/>
  <c r="D148" i="1"/>
  <c r="D151" i="1"/>
  <c r="D169" i="1"/>
  <c r="D120" i="1"/>
  <c r="D67" i="1"/>
  <c r="C67" i="1"/>
  <c r="C120" i="1"/>
  <c r="D38" i="1"/>
  <c r="D37" i="1"/>
  <c r="C26" i="1"/>
  <c r="D21" i="5"/>
  <c r="D9" i="5"/>
  <c r="C169" i="1"/>
  <c r="C186" i="1"/>
  <c r="C148" i="1"/>
  <c r="E148" i="1"/>
  <c r="F148" i="1"/>
  <c r="C157" i="1"/>
  <c r="C180" i="1"/>
  <c r="C167" i="1"/>
  <c r="C166" i="1"/>
  <c r="C162" i="1"/>
  <c r="C161" i="1"/>
  <c r="C160" i="1"/>
  <c r="C155" i="1"/>
  <c r="C153" i="1"/>
  <c r="C154" i="1"/>
  <c r="C143" i="1"/>
  <c r="E143" i="1"/>
  <c r="F143" i="1"/>
  <c r="D138" i="1"/>
  <c r="C140" i="1"/>
  <c r="C141" i="1"/>
  <c r="C139" i="1"/>
  <c r="D133" i="1"/>
  <c r="C133" i="1"/>
  <c r="D129" i="1"/>
  <c r="D125" i="1"/>
  <c r="C131" i="1"/>
  <c r="C132" i="1"/>
  <c r="C130" i="1"/>
  <c r="C128" i="1"/>
  <c r="C127" i="1"/>
  <c r="C126" i="1"/>
  <c r="C114" i="1"/>
  <c r="C115" i="1"/>
  <c r="D115" i="1"/>
  <c r="C109" i="1"/>
  <c r="C105" i="1"/>
  <c r="C101" i="1"/>
  <c r="C97" i="1"/>
  <c r="C84" i="1"/>
  <c r="C85" i="1"/>
  <c r="C89" i="1"/>
  <c r="C94" i="1"/>
  <c r="C80" i="1"/>
  <c r="C77" i="1"/>
  <c r="C76" i="1"/>
  <c r="C74" i="1"/>
  <c r="C27" i="1"/>
  <c r="C21" i="1"/>
  <c r="C63" i="1"/>
  <c r="C59" i="1"/>
  <c r="C58" i="1"/>
  <c r="C53" i="1"/>
  <c r="E53" i="1"/>
  <c r="F53" i="1"/>
  <c r="D55" i="1"/>
  <c r="C54" i="1"/>
  <c r="E54" i="1"/>
  <c r="C48" i="1"/>
  <c r="E48" i="1"/>
  <c r="C49" i="1"/>
  <c r="E49" i="1"/>
  <c r="C47" i="1"/>
  <c r="E47" i="1"/>
  <c r="C52" i="1"/>
  <c r="E52" i="1"/>
  <c r="C51" i="1"/>
  <c r="E51" i="1"/>
  <c r="C50" i="1"/>
  <c r="E50" i="1"/>
  <c r="C38" i="1"/>
  <c r="E38" i="1"/>
  <c r="F38" i="1"/>
  <c r="C37" i="1"/>
  <c r="D39" i="1"/>
  <c r="C36" i="1"/>
  <c r="C35" i="1"/>
  <c r="C34" i="1"/>
  <c r="C33" i="1"/>
  <c r="D24" i="1"/>
  <c r="D20" i="1"/>
  <c r="C23" i="1"/>
  <c r="C22" i="1"/>
  <c r="C25" i="1"/>
  <c r="C17" i="1"/>
  <c r="C16" i="1"/>
  <c r="C138" i="1"/>
  <c r="C125" i="1"/>
  <c r="E115" i="1"/>
  <c r="F115" i="1"/>
  <c r="C129" i="1"/>
  <c r="C150" i="1"/>
  <c r="E114" i="1"/>
  <c r="F114" i="1"/>
  <c r="E84" i="1"/>
  <c r="F84" i="1"/>
  <c r="D85" i="1"/>
  <c r="E85" i="1"/>
  <c r="F85" i="1"/>
  <c r="C55" i="1"/>
  <c r="E55" i="1"/>
  <c r="C24" i="1"/>
  <c r="E24" i="1"/>
  <c r="F24" i="1"/>
  <c r="C20" i="1"/>
  <c r="E20" i="1"/>
  <c r="F20" i="1"/>
  <c r="C39" i="1"/>
  <c r="E37" i="1"/>
  <c r="F37" i="1"/>
  <c r="E180" i="1"/>
  <c r="F180" i="1"/>
  <c r="E176" i="1"/>
  <c r="F176" i="1"/>
  <c r="E167" i="1"/>
  <c r="F167" i="1"/>
  <c r="E166" i="1"/>
  <c r="F166" i="1"/>
  <c r="E163" i="1"/>
  <c r="F163" i="1"/>
  <c r="E162" i="1"/>
  <c r="F162" i="1"/>
  <c r="E160" i="1"/>
  <c r="F160" i="1"/>
  <c r="E157" i="1"/>
  <c r="F157" i="1"/>
  <c r="E155" i="1"/>
  <c r="F155" i="1"/>
  <c r="E154" i="1"/>
  <c r="F154" i="1"/>
  <c r="E152" i="1"/>
  <c r="F152" i="1"/>
  <c r="E141" i="1"/>
  <c r="F141" i="1"/>
  <c r="E140" i="1"/>
  <c r="F140" i="1"/>
  <c r="E139" i="1"/>
  <c r="F139" i="1"/>
  <c r="E136" i="1"/>
  <c r="F136" i="1"/>
  <c r="E135" i="1"/>
  <c r="F135" i="1"/>
  <c r="E134" i="1"/>
  <c r="F134" i="1"/>
  <c r="E132" i="1"/>
  <c r="F132" i="1"/>
  <c r="E131" i="1"/>
  <c r="F131" i="1"/>
  <c r="E130" i="1"/>
  <c r="F130" i="1"/>
  <c r="E128" i="1"/>
  <c r="F128" i="1"/>
  <c r="E127" i="1"/>
  <c r="F127" i="1"/>
  <c r="E126" i="1"/>
  <c r="F126" i="1"/>
  <c r="E109" i="1"/>
  <c r="F109" i="1"/>
  <c r="E105" i="1"/>
  <c r="F105" i="1"/>
  <c r="E92" i="1"/>
  <c r="F92" i="1"/>
  <c r="E80" i="1"/>
  <c r="F80" i="1"/>
  <c r="E77" i="1"/>
  <c r="F77" i="1"/>
  <c r="E76" i="1"/>
  <c r="F76" i="1"/>
  <c r="E75" i="1"/>
  <c r="F75" i="1"/>
  <c r="E74" i="1"/>
  <c r="F74" i="1"/>
  <c r="E63" i="1"/>
  <c r="F63" i="1"/>
  <c r="E59" i="1"/>
  <c r="F59" i="1"/>
  <c r="E58" i="1"/>
  <c r="F58" i="1"/>
  <c r="F54" i="1"/>
  <c r="F52" i="1"/>
  <c r="F50" i="1"/>
  <c r="F49" i="1"/>
  <c r="F48" i="1"/>
  <c r="F47" i="1"/>
  <c r="E36" i="1"/>
  <c r="F36" i="1"/>
  <c r="E35" i="1"/>
  <c r="F35" i="1"/>
  <c r="E34" i="1"/>
  <c r="F34" i="1"/>
  <c r="E33" i="1"/>
  <c r="F33" i="1"/>
  <c r="E27" i="1"/>
  <c r="F27" i="1"/>
  <c r="E26" i="1"/>
  <c r="F26" i="1"/>
  <c r="E25" i="1"/>
  <c r="F25" i="1"/>
  <c r="E23" i="1"/>
  <c r="F23" i="1"/>
  <c r="E22" i="1"/>
  <c r="F22" i="1"/>
  <c r="E21" i="1"/>
  <c r="F21" i="1"/>
  <c r="E17" i="1"/>
  <c r="F17" i="1"/>
  <c r="E16" i="1"/>
  <c r="F16" i="1"/>
  <c r="D186" i="1"/>
  <c r="D181" i="1"/>
  <c r="D177" i="1"/>
  <c r="D165" i="1"/>
  <c r="D161" i="1"/>
  <c r="D159" i="1"/>
  <c r="D153" i="1"/>
  <c r="D150" i="1"/>
  <c r="D110" i="1"/>
  <c r="D106" i="1"/>
  <c r="D101" i="1"/>
  <c r="D102" i="1"/>
  <c r="D97" i="1"/>
  <c r="D98" i="1"/>
  <c r="D89" i="1"/>
  <c r="D94" i="1"/>
  <c r="D78" i="1"/>
  <c r="D64" i="1"/>
  <c r="D60" i="1"/>
  <c r="D61" i="1"/>
  <c r="D30" i="1"/>
  <c r="D28" i="1"/>
  <c r="D18" i="1"/>
  <c r="G125" i="1"/>
  <c r="D171" i="1"/>
  <c r="D124" i="1"/>
  <c r="D145" i="1"/>
  <c r="D172" i="1"/>
  <c r="D183" i="1"/>
  <c r="D40" i="1"/>
  <c r="D65" i="1"/>
  <c r="D112" i="1"/>
  <c r="D117" i="1"/>
  <c r="C28" i="1"/>
  <c r="E28" i="1"/>
  <c r="F28" i="1"/>
  <c r="D185" i="1"/>
  <c r="D187" i="1"/>
  <c r="D194" i="1"/>
  <c r="D193" i="1"/>
  <c r="E151" i="1"/>
  <c r="F151" i="1"/>
  <c r="C18" i="1"/>
  <c r="E18" i="1"/>
  <c r="F18" i="1"/>
  <c r="E40" i="4"/>
  <c r="E46" i="4"/>
  <c r="G46" i="4"/>
  <c r="B35" i="4"/>
  <c r="B34" i="4"/>
  <c r="B33" i="4"/>
  <c r="E31" i="4"/>
  <c r="F34" i="4"/>
  <c r="H34" i="4"/>
  <c r="B26" i="4"/>
  <c r="B24" i="4"/>
  <c r="E22" i="4"/>
  <c r="F26" i="4"/>
  <c r="H26" i="4"/>
  <c r="B17" i="4"/>
  <c r="B16" i="4"/>
  <c r="B15" i="4"/>
  <c r="E13" i="4"/>
  <c r="F15" i="4"/>
  <c r="H15" i="4"/>
  <c r="E4" i="4"/>
  <c r="F6" i="4"/>
  <c r="H6" i="4"/>
  <c r="E40" i="2"/>
  <c r="F43" i="2"/>
  <c r="H43" i="2"/>
  <c r="B35" i="2"/>
  <c r="B34" i="2"/>
  <c r="B33" i="2"/>
  <c r="E31" i="2"/>
  <c r="F34" i="2"/>
  <c r="H34" i="2"/>
  <c r="B24" i="2"/>
  <c r="B26" i="2"/>
  <c r="E22" i="2"/>
  <c r="F24" i="2"/>
  <c r="H24" i="2"/>
  <c r="B17" i="2"/>
  <c r="B16" i="2"/>
  <c r="B15" i="2"/>
  <c r="E13" i="2"/>
  <c r="F17" i="2"/>
  <c r="H17" i="2"/>
  <c r="E4" i="2"/>
  <c r="F6" i="2"/>
  <c r="H6" i="2"/>
  <c r="F25" i="4"/>
  <c r="H25" i="4"/>
  <c r="F33" i="4"/>
  <c r="H33" i="4"/>
  <c r="H31" i="4"/>
  <c r="G40" i="4"/>
  <c r="F24" i="4"/>
  <c r="H24" i="4"/>
  <c r="H13" i="4"/>
  <c r="F7" i="4"/>
  <c r="H22" i="4"/>
  <c r="E45" i="4"/>
  <c r="G45" i="4"/>
  <c r="H4" i="4"/>
  <c r="F17" i="4"/>
  <c r="H17" i="4"/>
  <c r="F8" i="4"/>
  <c r="H8" i="4"/>
  <c r="F16" i="4"/>
  <c r="H16" i="4"/>
  <c r="F35" i="4"/>
  <c r="H35" i="4"/>
  <c r="E44" i="4"/>
  <c r="G44" i="4"/>
  <c r="H7" i="4"/>
  <c r="H13" i="2"/>
  <c r="F25" i="2"/>
  <c r="H25" i="2"/>
  <c r="H22" i="2"/>
  <c r="F35" i="2"/>
  <c r="H35" i="2"/>
  <c r="F8" i="2"/>
  <c r="H8" i="2"/>
  <c r="F15" i="2"/>
  <c r="H15" i="2"/>
  <c r="F26" i="2"/>
  <c r="H26" i="2"/>
  <c r="H40" i="2"/>
  <c r="F44" i="2"/>
  <c r="H44" i="2"/>
  <c r="F16" i="2"/>
  <c r="H16" i="2"/>
  <c r="H31" i="2"/>
  <c r="F33" i="2"/>
  <c r="H33" i="2"/>
  <c r="F42" i="2"/>
  <c r="H42" i="2"/>
  <c r="F7" i="2"/>
  <c r="H7" i="2"/>
  <c r="H4" i="2"/>
  <c r="E169" i="1"/>
  <c r="F169" i="1"/>
  <c r="E186" i="1"/>
  <c r="F186" i="1"/>
  <c r="C181" i="1"/>
  <c r="E181" i="1"/>
  <c r="F181" i="1"/>
  <c r="C177" i="1"/>
  <c r="E177" i="1"/>
  <c r="F177" i="1"/>
  <c r="C165" i="1"/>
  <c r="E165" i="1"/>
  <c r="F165" i="1"/>
  <c r="E153" i="1"/>
  <c r="F153" i="1"/>
  <c r="C159" i="1"/>
  <c r="C171" i="1"/>
  <c r="G171" i="1"/>
  <c r="G172" i="1"/>
  <c r="E161" i="1"/>
  <c r="F161" i="1"/>
  <c r="C183" i="1"/>
  <c r="E183" i="1"/>
  <c r="F183" i="1"/>
  <c r="E159" i="1"/>
  <c r="F159" i="1"/>
  <c r="E138" i="1"/>
  <c r="F138" i="1"/>
  <c r="E129" i="1"/>
  <c r="F129" i="1"/>
  <c r="E133" i="1"/>
  <c r="F133" i="1"/>
  <c r="E125" i="1"/>
  <c r="F125" i="1"/>
  <c r="C110" i="1"/>
  <c r="C106" i="1"/>
  <c r="E106" i="1"/>
  <c r="F106" i="1"/>
  <c r="E89" i="1"/>
  <c r="F89" i="1"/>
  <c r="C78" i="1"/>
  <c r="E78" i="1"/>
  <c r="F78" i="1"/>
  <c r="C64" i="1"/>
  <c r="E64" i="1"/>
  <c r="F64" i="1"/>
  <c r="C60" i="1"/>
  <c r="E60" i="1"/>
  <c r="F60" i="1"/>
  <c r="E110" i="1"/>
  <c r="F110" i="1"/>
  <c r="F55" i="1"/>
  <c r="F51" i="1"/>
  <c r="C102" i="1"/>
  <c r="E102" i="1"/>
  <c r="F102" i="1"/>
  <c r="E101" i="1"/>
  <c r="F101" i="1"/>
  <c r="C98" i="1"/>
  <c r="E98" i="1"/>
  <c r="F98" i="1"/>
  <c r="E97" i="1"/>
  <c r="F97" i="1"/>
  <c r="E171" i="1"/>
  <c r="F171" i="1"/>
  <c r="E150" i="1"/>
  <c r="F150" i="1"/>
  <c r="C61" i="1"/>
  <c r="E61" i="1"/>
  <c r="F61" i="1"/>
  <c r="C124" i="1"/>
  <c r="E94" i="1"/>
  <c r="F94" i="1"/>
  <c r="C112" i="1"/>
  <c r="C117" i="1"/>
  <c r="E117" i="1"/>
  <c r="F117" i="1"/>
  <c r="E124" i="1"/>
  <c r="F124" i="1"/>
  <c r="C145" i="1"/>
  <c r="C172" i="1"/>
  <c r="C185" i="1"/>
  <c r="E39" i="1"/>
  <c r="F39" i="1"/>
  <c r="C30" i="1"/>
  <c r="E30" i="1"/>
  <c r="F30" i="1"/>
  <c r="E112" i="1"/>
  <c r="F112" i="1"/>
  <c r="E145" i="1"/>
  <c r="F145" i="1"/>
  <c r="E172" i="1"/>
  <c r="F172" i="1"/>
  <c r="C40" i="1"/>
  <c r="C187" i="1"/>
  <c r="C194" i="1"/>
  <c r="E185" i="1"/>
  <c r="F185" i="1"/>
  <c r="C65" i="1"/>
  <c r="C193" i="1"/>
  <c r="E40" i="1"/>
  <c r="F40" i="1"/>
  <c r="E65" i="1"/>
  <c r="F65" i="1"/>
  <c r="E187" i="1"/>
  <c r="F18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Tanja Curto</author>
  </authors>
  <commentList>
    <comment ref="D2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Tanja Curto:</t>
        </r>
        <r>
          <rPr>
            <sz val="9"/>
            <color indexed="81"/>
            <rFont val="Tahoma"/>
            <charset val="1"/>
          </rPr>
          <t xml:space="preserve">
- inclusi 20.000€ di costi preparatori
- escluso il 15% costi amm che sono da sommare (crediti per cotrib.sp.amm.)</t>
        </r>
      </text>
    </comment>
  </commentList>
</comments>
</file>

<file path=xl/sharedStrings.xml><?xml version="1.0" encoding="utf-8"?>
<sst xmlns="http://schemas.openxmlformats.org/spreadsheetml/2006/main" count="2115" uniqueCount="711">
  <si>
    <t>BILANCIO AL
31.12.2018</t>
  </si>
  <si>
    <t>RAČUNOVODSKI IZKAZI
NA DAN 31. 12. 2018</t>
  </si>
  <si>
    <t xml:space="preserve">non stampare </t>
  </si>
  <si>
    <t>STATO PATRIMONIALE</t>
  </si>
  <si>
    <t>BILANCA STANJA</t>
  </si>
  <si>
    <t>Consuntivo
Bilanca stanja</t>
  </si>
  <si>
    <t>Variazioni 2018/2017</t>
  </si>
  <si>
    <t>assolute</t>
  </si>
  <si>
    <t>%</t>
  </si>
  <si>
    <t>STATO PATRIMONIALE ATTIVO</t>
  </si>
  <si>
    <t>BILANCA STANJA - AKTIVA</t>
  </si>
  <si>
    <t>B) Immobilizzazioni</t>
  </si>
  <si>
    <t>B) Osnovna sredstva</t>
  </si>
  <si>
    <t xml:space="preserve">    I. Immateriali </t>
  </si>
  <si>
    <t>I. Neopredmetena</t>
  </si>
  <si>
    <t xml:space="preserve">        4) concessioni, licenze, marchi e diritti simili</t>
  </si>
  <si>
    <t>4) koncesije, licence, blagovne znamke in podobne pravice</t>
  </si>
  <si>
    <t xml:space="preserve">                       (Ammortamenti)</t>
  </si>
  <si>
    <t>(Amortizacija)</t>
  </si>
  <si>
    <t xml:space="preserve">        6) Immobilizzazioni in corso:                                                               </t>
  </si>
  <si>
    <t>6) Neopredmetena osnovna stredstva v teku</t>
  </si>
  <si>
    <t xml:space="preserve">                - Progetto Salute-Zdravstvo  </t>
  </si>
  <si>
    <t>- Projekt Salute-Zdravstvo</t>
  </si>
  <si>
    <t xml:space="preserve">                - Progetto Isonzo-Soča </t>
  </si>
  <si>
    <t>- Projekt Isonzo-Soča</t>
  </si>
  <si>
    <t xml:space="preserve">                - Progetto Cyclewalk </t>
  </si>
  <si>
    <t>- Projekt Cyclewalk</t>
  </si>
  <si>
    <t xml:space="preserve">                     (Rettifica di immobilizzazioni immateriali)</t>
  </si>
  <si>
    <t>(popravek neopredmetenih os. sredstev)</t>
  </si>
  <si>
    <t xml:space="preserve">                - Contributo Progetto Salute-Zdravstvo </t>
  </si>
  <si>
    <t>- Prispevek Projekt Salute-Zdravstvo</t>
  </si>
  <si>
    <t xml:space="preserve">                - Contributo Progetto Isonzo-Soča </t>
  </si>
  <si>
    <t>- Prispevek Projekt Isonzo-Soča</t>
  </si>
  <si>
    <t xml:space="preserve">                - Contributo Progetto Cyclewalk </t>
  </si>
  <si>
    <t>- Prispevek Projekt Cyclewalk</t>
  </si>
  <si>
    <t xml:space="preserve">        Totale I.</t>
  </si>
  <si>
    <t>Skupaj I.</t>
  </si>
  <si>
    <t xml:space="preserve">  II. Materiali</t>
  </si>
  <si>
    <t>II. Opredmetena</t>
  </si>
  <si>
    <t xml:space="preserve">        2) Impianti e macchinari </t>
  </si>
  <si>
    <t>2) Stroji in naprave</t>
  </si>
  <si>
    <t xml:space="preserve">       3) Attrezzature industriali e commerciali</t>
  </si>
  <si>
    <t>3) Industrijska in trgovska oprema</t>
  </si>
  <si>
    <t xml:space="preserve">       4) Altri beni</t>
  </si>
  <si>
    <t>4) Druga sredstva</t>
  </si>
  <si>
    <t>dati 2017: riclassificati qui macchine d'ufficio elettr. E telef.cell. che erano rispettivam.in attrezzature e impianti</t>
  </si>
  <si>
    <t xml:space="preserve">         Totale II.</t>
  </si>
  <si>
    <t>Skupaj II</t>
  </si>
  <si>
    <t>Totale immobilizzazioni (B)</t>
  </si>
  <si>
    <t>Skupaj osnovna sredstva (B)</t>
  </si>
  <si>
    <t>C) Attivo circolante</t>
  </si>
  <si>
    <t>C) Obratni kapital</t>
  </si>
  <si>
    <t xml:space="preserve">     II. Crediti</t>
  </si>
  <si>
    <t>II. Terjatve</t>
  </si>
  <si>
    <t xml:space="preserve">         5) Verso Altri</t>
  </si>
  <si>
    <t>5) do drugih</t>
  </si>
  <si>
    <t xml:space="preserve">                    - entro 12 mesi</t>
  </si>
  <si>
    <t>- do 12 mesecev</t>
  </si>
  <si>
    <t xml:space="preserve">              a) credito per contrib.sp.amm.pr.Salute-Zdravstvo</t>
  </si>
  <si>
    <t>a) terjatev za prispevek adm.str.pr.Salute-Zdravstvo</t>
  </si>
  <si>
    <t xml:space="preserve">              b) credito per contrib.sp.amm.pr.Isonzo-Soča </t>
  </si>
  <si>
    <t>b) terjatev za prispevek adm.str.pr.Isonzo-Soča</t>
  </si>
  <si>
    <t xml:space="preserve">              c) credito per contrib.sp.amm.pr.Cyclewalk</t>
  </si>
  <si>
    <t>c) terjatev za prispevek adm.str.pr.Cyclewalk</t>
  </si>
  <si>
    <t xml:space="preserve">              d) Credito per contributo sp.certificate Pr.Salute-Zdravstvo</t>
  </si>
  <si>
    <t>d) terjatev za prispevek potrjenih izdatkov pr.Salute-Zdravstvo</t>
  </si>
  <si>
    <t xml:space="preserve">              e) Credito per contributo sp.certificate Pr.Isonzo-Soča</t>
  </si>
  <si>
    <t>e) terjatev za prispevek potrjenih izdatkov pr.Isonzo-Soča</t>
  </si>
  <si>
    <t xml:space="preserve">              f) Credito per contributo sp.certificate Pr.Cyclewalk</t>
  </si>
  <si>
    <t>f) terjatev za prispevek potrjenih izdatkov pr.Cyclewalk</t>
  </si>
  <si>
    <t xml:space="preserve">              g) Crediti stimati spese non rendicontate</t>
  </si>
  <si>
    <t>g) ocena terjatev iz še ne poročanih stroškov</t>
  </si>
  <si>
    <t xml:space="preserve">              h) anticipi a fornitori, depositi cauzionali, altri crediti</t>
  </si>
  <si>
    <t>h) predplačila dobaviteljem, varščine, druge terjatve</t>
  </si>
  <si>
    <t xml:space="preserve">              Totale II</t>
  </si>
  <si>
    <t xml:space="preserve">     IV. Disponibilità liquide</t>
  </si>
  <si>
    <t>IV. Likvidna sredstva</t>
  </si>
  <si>
    <t xml:space="preserve">            1) Depositi bancari e postali</t>
  </si>
  <si>
    <t>1) Knjižni denar</t>
  </si>
  <si>
    <t xml:space="preserve">            3) Denaro e valori in cassa</t>
  </si>
  <si>
    <t>3) gotovina</t>
  </si>
  <si>
    <t xml:space="preserve">             Totale IV</t>
  </si>
  <si>
    <t>Skupaj IV</t>
  </si>
  <si>
    <t>Totale attivo circolante ( C )</t>
  </si>
  <si>
    <t>Skupaj Obratni kapital ( C )</t>
  </si>
  <si>
    <t>D) Ratei e risconti</t>
  </si>
  <si>
    <t>D) Aktivne časovne razmejitve</t>
  </si>
  <si>
    <t>Totale ratei e risconti attivi (D)</t>
  </si>
  <si>
    <t>Skupaj aktivne časovne razmejitve (D)</t>
  </si>
  <si>
    <t>TOTALE ATTIVO (B+C+D)</t>
  </si>
  <si>
    <t>SKUPAJ AKTIVA (B+C+D)</t>
  </si>
  <si>
    <t>STATO PATRIMONIALE PASSIVO</t>
  </si>
  <si>
    <t>BILANCA STANJA - PASIVA</t>
  </si>
  <si>
    <t>A) Patrimonio netto</t>
  </si>
  <si>
    <t>A) Kapital</t>
  </si>
  <si>
    <t xml:space="preserve">          I. Fondo di dotazione</t>
  </si>
  <si>
    <t>I. Ustanovitveni sklad</t>
  </si>
  <si>
    <t xml:space="preserve">          IV. Riserve fondo di dotazione</t>
  </si>
  <si>
    <t>IV. Rezerve iz ustanovitnega sklada</t>
  </si>
  <si>
    <t xml:space="preserve">          VII. Avanzi/disavanzi anni precedenti</t>
  </si>
  <si>
    <t>VII. Presežek / primanjkljaj poslovanja prejšnjih poslovnih let</t>
  </si>
  <si>
    <t xml:space="preserve">          IX. Utile/Perdita d'esercizio</t>
  </si>
  <si>
    <t>IX. Presežek / primanjkljaj  poslovnega leta</t>
  </si>
  <si>
    <t>Totale patrimonio netto (A)</t>
  </si>
  <si>
    <t>Skupaj Kapital (A)</t>
  </si>
  <si>
    <t>C) Trattamento fine rapporto di lavoro subordinato</t>
  </si>
  <si>
    <t>C) Odpravnine za zaposlene</t>
  </si>
  <si>
    <t>D) Debiti</t>
  </si>
  <si>
    <t>D) Obveznosti</t>
  </si>
  <si>
    <t xml:space="preserve">      4) Debiti verso banche</t>
  </si>
  <si>
    <t>4) Obveznosti do bank</t>
  </si>
  <si>
    <t>- entro 12 mesi</t>
  </si>
  <si>
    <t xml:space="preserve">          Totale 4</t>
  </si>
  <si>
    <t>Skupaj 4</t>
  </si>
  <si>
    <t xml:space="preserve">      6) Anticipi ricevuti</t>
  </si>
  <si>
    <t>6) Prejeta predplačila</t>
  </si>
  <si>
    <t xml:space="preserve">           - oltre 12 mesi</t>
  </si>
  <si>
    <t>- nad 12 mesecev</t>
  </si>
  <si>
    <t xml:space="preserve">            acconti su contrib.pr.Salute-Zdravstvo</t>
  </si>
  <si>
    <t>predplačilo za prispevek pr.Salute-Zdravstvo</t>
  </si>
  <si>
    <t xml:space="preserve">            acconti su contrib.pr.Isonzo-Soča</t>
  </si>
  <si>
    <t>predplačilo za prispevek pr.Isonzo-Soča</t>
  </si>
  <si>
    <t xml:space="preserve">          acconti su contrib.Co.di Goriza</t>
  </si>
  <si>
    <t>predplačilo za pripevek Ob. Gorica</t>
  </si>
  <si>
    <t xml:space="preserve">          acconti su contrib.pr.B-Solutions</t>
  </si>
  <si>
    <t>predplačilo  za prispevek pr. B-Solutions</t>
  </si>
  <si>
    <t xml:space="preserve">            Totale 6</t>
  </si>
  <si>
    <t>Skupaj 6</t>
  </si>
  <si>
    <t xml:space="preserve">      7) Debiti verso fornitori</t>
  </si>
  <si>
    <t>7) Obveznosti do dobaviteljev</t>
  </si>
  <si>
    <t xml:space="preserve">          Totale 7</t>
  </si>
  <si>
    <t>Skupaj 7</t>
  </si>
  <si>
    <t xml:space="preserve">     12) Debiti tributari</t>
  </si>
  <si>
    <t>12) Davčne obveznosti</t>
  </si>
  <si>
    <t xml:space="preserve">   - entro 12 mesi</t>
  </si>
  <si>
    <t xml:space="preserve">          Totale 12</t>
  </si>
  <si>
    <t>Skupaj 12</t>
  </si>
  <si>
    <t xml:space="preserve">    13) Debiti verso istituti di previdenza e sicurezza sociale</t>
  </si>
  <si>
    <t>13) Obveznosti do institucij socialne varnosti</t>
  </si>
  <si>
    <t xml:space="preserve">          Totale 13</t>
  </si>
  <si>
    <t>Skupaj 13</t>
  </si>
  <si>
    <t xml:space="preserve">     14) Altri debiti</t>
  </si>
  <si>
    <t>14) Druge obveznosti</t>
  </si>
  <si>
    <t xml:space="preserve">          Totale 14</t>
  </si>
  <si>
    <t>Skupaj 14</t>
  </si>
  <si>
    <t>Totale debiti (D)</t>
  </si>
  <si>
    <t>Skupaj obveznosti (D)</t>
  </si>
  <si>
    <t>E) Ratei e risconti</t>
  </si>
  <si>
    <t>E) Aktivne časovne razmejitve</t>
  </si>
  <si>
    <t>Totale ratei e risconti passivi (E)</t>
  </si>
  <si>
    <t>Skupaj pasivne časovne razmejitve (E)</t>
  </si>
  <si>
    <t>TOTALE PASSIVO E NETTO (A+C+D)</t>
  </si>
  <si>
    <t>SKUPAJ PASIVA (A+C+D)</t>
  </si>
  <si>
    <t>CONTO ECONOMICO</t>
  </si>
  <si>
    <t>IZKAZ POSLOVNEGA IZIDA</t>
  </si>
  <si>
    <t>A. VALORE DELLA PRODUZIONE</t>
  </si>
  <si>
    <t>A. OPERATIVNI PRIHODKI</t>
  </si>
  <si>
    <t>1. Ricavi delle vendite e delle prestazioni</t>
  </si>
  <si>
    <t>1. Prihodki od prodaje in storitev</t>
  </si>
  <si>
    <t xml:space="preserve">    contributi da Enti </t>
  </si>
  <si>
    <t>prispevki ustanov</t>
  </si>
  <si>
    <t xml:space="preserve">                          Contrib.-Trasf.Comune di Goriz</t>
  </si>
  <si>
    <t>Prispevek Občina Gorica</t>
  </si>
  <si>
    <t xml:space="preserve">                          Contrib.-Trasf.Mestna Ob.N.Gor</t>
  </si>
  <si>
    <t>Prispevek MONG</t>
  </si>
  <si>
    <t xml:space="preserve">                          Contrib.-Trasf.Ob.Sempeter-Vrt</t>
  </si>
  <si>
    <t>Prispevek Šempeter-Vrt.</t>
  </si>
  <si>
    <t xml:space="preserve">    Rimborso spese amministrative </t>
  </si>
  <si>
    <t>Povračilo administrativnih stroškov</t>
  </si>
  <si>
    <t xml:space="preserve">                          rimborso sp.ammin.pr.Salute-Zdravstvo</t>
  </si>
  <si>
    <t>povrač.admin.str.pr.Salute-Zdravstvo</t>
  </si>
  <si>
    <t xml:space="preserve">                          rimborso sp.ammin.pr.Isonzo-Soča</t>
  </si>
  <si>
    <t>povrač.admin.str.pr.Isonzo-Soča</t>
  </si>
  <si>
    <t xml:space="preserve">                          rimborso sp.ammin.pr.Cyclewalk</t>
  </si>
  <si>
    <t>povrač.admin.str.pr.Cyclewalk</t>
  </si>
  <si>
    <t xml:space="preserve">    Rimborso spese anni precedenti</t>
  </si>
  <si>
    <t>Povračilo stroškov prejšnjih let</t>
  </si>
  <si>
    <t xml:space="preserve">                     Rimborso spese sostenute anni precedenti Pr.Salute-Zdravstvo</t>
  </si>
  <si>
    <t>povračilo str.pr.let pr.Salute-Zdravstvo</t>
  </si>
  <si>
    <t xml:space="preserve">                     Rimborso spese sostenute anni precedenti Pr.Isonzo-Soča</t>
  </si>
  <si>
    <t>povračilo str.pr.let pr.Isonzo-Soča</t>
  </si>
  <si>
    <t xml:space="preserve">                     Rimborso spese sostenute anni precedenti Pr.Cyclewalk</t>
  </si>
  <si>
    <t>povračilo str.pr.let pr.Cyclewalk</t>
  </si>
  <si>
    <t>4. Incrementi di Immobilizzazioni per lavori interni</t>
  </si>
  <si>
    <t xml:space="preserve">4. Povečanje osnovnih sredstev </t>
  </si>
  <si>
    <t xml:space="preserve">                Incremento di immobilizz.per lavori interni pr.Salute-Zdravstvo</t>
  </si>
  <si>
    <t>povečanje os.sred. not.dela pr.Zdravtsvo</t>
  </si>
  <si>
    <t xml:space="preserve">                Incremento di immobilizz.per lavori interni pr.Isonzo-Soča</t>
  </si>
  <si>
    <t>povečanje os.sred. not.dela pr.Isonzo-Soča</t>
  </si>
  <si>
    <t xml:space="preserve">                Incremento di immobilizz.per lavori interni pr.Cyclewalk</t>
  </si>
  <si>
    <t>povečanje os.sred. not.dela pr.Cyclewalk</t>
  </si>
  <si>
    <t xml:space="preserve">  5) Altri ricavi e proventi</t>
  </si>
  <si>
    <t>5) Drugi prihodki in dobički</t>
  </si>
  <si>
    <t>TOTALE VALORE DELLA PRODUZIONE (A)</t>
  </si>
  <si>
    <t>SKUPAJ OPERATIVNI PRIHODKI (A)</t>
  </si>
  <si>
    <t>B) COSTI DELLA PRODUZIONE</t>
  </si>
  <si>
    <t>B) OPERATIVNI STROŠKI</t>
  </si>
  <si>
    <t xml:space="preserve">  6) Costi per materie prime, sussidiarie, di consumo di merci</t>
  </si>
  <si>
    <t xml:space="preserve">6) Stroški za surovine, pomožni in potrošni material </t>
  </si>
  <si>
    <t>cancelleria+mat.consumo</t>
  </si>
  <si>
    <t>riclassifica 2017</t>
  </si>
  <si>
    <t xml:space="preserve">  7) Servizi</t>
  </si>
  <si>
    <t>7) Storitve</t>
  </si>
  <si>
    <t xml:space="preserve">           costi per la realizzazione dell’attività</t>
  </si>
  <si>
    <t>operativni stroški za osnovno dejavnost</t>
  </si>
  <si>
    <r>
      <t>canoni ass+</t>
    </r>
    <r>
      <rPr>
        <sz val="11"/>
        <color rgb="FFFF0000"/>
        <rFont val="Calibri"/>
        <family val="2"/>
        <scheme val="minor"/>
      </rPr>
      <t>viaggi e trasf</t>
    </r>
    <r>
      <rPr>
        <sz val="11"/>
        <color theme="1"/>
        <rFont val="Calibri"/>
        <family val="2"/>
        <scheme val="minor"/>
      </rPr>
      <t>+utenze telef+altre utenze+rimb.pie di lista+comp.lav.ester+formazpersonale</t>
    </r>
  </si>
  <si>
    <t xml:space="preserve">           costi promozionali</t>
  </si>
  <si>
    <t>stroški promocije</t>
  </si>
  <si>
    <t>assemblea sp.vitto alloggio</t>
  </si>
  <si>
    <t xml:space="preserve">           prestazioni professionali amministrative e tecniche</t>
  </si>
  <si>
    <t xml:space="preserve">strokovno osebje </t>
  </si>
  <si>
    <t>serv.elabpaghe+comp.profesds+compfiscali</t>
  </si>
  <si>
    <t xml:space="preserve">           costi organi sociali</t>
  </si>
  <si>
    <t>stroški za organe združenja</t>
  </si>
  <si>
    <t xml:space="preserve">           oneri amministrativi</t>
  </si>
  <si>
    <t>administrativni stroški</t>
  </si>
  <si>
    <t>serv.postale+commbanca+sp.varie (grande carro)</t>
  </si>
  <si>
    <t xml:space="preserve">  8) Per godimento di beni di terzi</t>
  </si>
  <si>
    <t>8) Uporaba tuje lastnine</t>
  </si>
  <si>
    <t xml:space="preserve">  9) Per il personale</t>
  </si>
  <si>
    <t>9) Osebje</t>
  </si>
  <si>
    <t xml:space="preserve">          a) Salari e stipendi</t>
  </si>
  <si>
    <t>a) Plače</t>
  </si>
  <si>
    <t xml:space="preserve">          b) Oneri sociali</t>
  </si>
  <si>
    <t>b) Izdatki za socialno varnost</t>
  </si>
  <si>
    <t xml:space="preserve">          c) Trattamento di fine rapporto</t>
  </si>
  <si>
    <t>c) Odpravnina</t>
  </si>
  <si>
    <t xml:space="preserve">          e) Altri costi (direttore)</t>
  </si>
  <si>
    <t>e) Ostali stroški (direktor)</t>
  </si>
  <si>
    <t xml:space="preserve"> 10) Ammortamenti e svalutazioni</t>
  </si>
  <si>
    <t>10) Amortizacija in razvrednotenje</t>
  </si>
  <si>
    <t xml:space="preserve">       a) Ammortamento delle immobilizzazioni immateriali</t>
  </si>
  <si>
    <t>a) Amortizacija neopredmetenih stalnih sredstev</t>
  </si>
  <si>
    <t xml:space="preserve">       b) Ammortamento delle immobilizzazioni materiali</t>
  </si>
  <si>
    <t>b) Amortizacija opredmetenih stalnih sredstev</t>
  </si>
  <si>
    <t>14) Oneri diversi di gestione</t>
  </si>
  <si>
    <t>14) Ostali stroški poslovanja</t>
  </si>
  <si>
    <t>TOTALE COSTI DELLA PRODUZIONE (B)</t>
  </si>
  <si>
    <t>SKUPAJ OPERATIVNI STROŠKI</t>
  </si>
  <si>
    <t>DIFF. TRA VALORE E COSTI DELLA PROD. (A-B)</t>
  </si>
  <si>
    <t>RAZLIKA MED OP. PRIHODKI IN STROŠKI (A-B)</t>
  </si>
  <si>
    <t>C) PROVENTI E ONERI FINANZIARI</t>
  </si>
  <si>
    <t>C) FINANČNI PRIHODKI IN ODHODKI</t>
  </si>
  <si>
    <t xml:space="preserve">     16) Altri proventi finanziari:</t>
  </si>
  <si>
    <t>16) Ostali finančni prihodki</t>
  </si>
  <si>
    <t xml:space="preserve">             d) proventi diversi dai precedenti</t>
  </si>
  <si>
    <t>d) ostali prihodki</t>
  </si>
  <si>
    <t>Totale proventi finanziari</t>
  </si>
  <si>
    <t>Skupaj finančni prihodki</t>
  </si>
  <si>
    <t xml:space="preserve">     17) Interessi e altri oneri finanziari:</t>
  </si>
  <si>
    <t>17) Obresti in druge finančne obveznosti</t>
  </si>
  <si>
    <t xml:space="preserve">            interessi passivi e oneri finanziari diversi</t>
  </si>
  <si>
    <t>pasivne obresti in ostale finančne obveznosti</t>
  </si>
  <si>
    <t>Totale oneri finanziari</t>
  </si>
  <si>
    <t>Skupaj finančni odhodki</t>
  </si>
  <si>
    <t>TOTALE PROVENTI E ONERI FINANZIARI ( C )</t>
  </si>
  <si>
    <t>SKUPAJ FINANČNI PRIHODKI IN ODHODKI ( C )</t>
  </si>
  <si>
    <t>RISULTATO PRIMA DELLE IMPOSTE</t>
  </si>
  <si>
    <t xml:space="preserve">DOBIČEK PRED OBDAVČITVIJO </t>
  </si>
  <si>
    <t xml:space="preserve">      22) Imposte sul reddito dell'esercizio</t>
  </si>
  <si>
    <t>22) Davek od dohodka</t>
  </si>
  <si>
    <t xml:space="preserve">      23) Risultato dell'esercizio (utile/perdite)</t>
  </si>
  <si>
    <t>23) Presežek (primanjkljaj) za leto</t>
  </si>
  <si>
    <t>Gorizia, 19/4/2019</t>
  </si>
  <si>
    <t>Gorica, 19. 4. 2019</t>
  </si>
  <si>
    <t>Il presente bilancio è conforme ai risultati delle scritture contabili.</t>
  </si>
  <si>
    <t>Ti računovodski izkazi so skladni z rezultati računovodskih evidenc.</t>
  </si>
  <si>
    <t>Il Presidente - Matej Arčon</t>
  </si>
  <si>
    <t>Matej Arčon - Predsednik</t>
  </si>
  <si>
    <t>Sezione</t>
  </si>
  <si>
    <t>Codice voce</t>
  </si>
  <si>
    <t>Descrizione voce</t>
  </si>
  <si>
    <t>Saldo algebrico</t>
  </si>
  <si>
    <t>Codice conto</t>
  </si>
  <si>
    <t>Descrizione conto</t>
  </si>
  <si>
    <t>Saldo iniziale contabile: Importo</t>
  </si>
  <si>
    <t>Saldo iniziale contabile: Segno</t>
  </si>
  <si>
    <t>Saldo contabile: Importo</t>
  </si>
  <si>
    <t>Saldo contabile: Segno</t>
  </si>
  <si>
    <t>Codice partitario</t>
  </si>
  <si>
    <t>Descrizione partitario (Ragione sociale 1)</t>
  </si>
  <si>
    <t>ATTIVO</t>
  </si>
  <si>
    <t>1.B</t>
  </si>
  <si>
    <t>IMMOBILIZZAZIONI</t>
  </si>
  <si>
    <t>D</t>
  </si>
  <si>
    <t>A</t>
  </si>
  <si>
    <t>1.B.1</t>
  </si>
  <si>
    <t>IMMOBILIZZAZIONI IMMATERIALI</t>
  </si>
  <si>
    <t>1.B.1.3</t>
  </si>
  <si>
    <t>Diritto di brevetto industriale  e diritti di utilizzazione di opere dell'ingegno</t>
  </si>
  <si>
    <t>03.03.03</t>
  </si>
  <si>
    <t>Software in concessione capitalizzato</t>
  </si>
  <si>
    <t>41.01.23</t>
  </si>
  <si>
    <t>F.do amm.sw in concessione capitalizzato</t>
  </si>
  <si>
    <t>1.B.1.7a</t>
  </si>
  <si>
    <t>PROGETTO SALUTE-ZDRAVSTVO</t>
  </si>
  <si>
    <t>03.10.02</t>
  </si>
  <si>
    <t>Costi personale</t>
  </si>
  <si>
    <t>03.10.04</t>
  </si>
  <si>
    <t>Spese viaggio e soggiorno</t>
  </si>
  <si>
    <t>03.10.05</t>
  </si>
  <si>
    <t>Costi consulenze e servizi esterni</t>
  </si>
  <si>
    <t>03.10.08</t>
  </si>
  <si>
    <t>Costi personale enti attuatori</t>
  </si>
  <si>
    <t>03.10.09</t>
  </si>
  <si>
    <t>Spese 15% amministr.enti attuatori</t>
  </si>
  <si>
    <t>41.10.02</t>
  </si>
  <si>
    <t>Contributi costi personale</t>
  </si>
  <si>
    <t>41.10.04</t>
  </si>
  <si>
    <t>Contributi spese viaggio e soggiorno</t>
  </si>
  <si>
    <t>41.10.05</t>
  </si>
  <si>
    <t>Contributi costi cons. e servizi esterni</t>
  </si>
  <si>
    <t>41.10.08</t>
  </si>
  <si>
    <t>Contributi c.personale enti attuatori</t>
  </si>
  <si>
    <t>41.10.09</t>
  </si>
  <si>
    <t>Contributi sp.15% amministr.enti attuat</t>
  </si>
  <si>
    <t>41.14.01</t>
  </si>
  <si>
    <t>Contr.stimati non rendicontati Pr.Salute</t>
  </si>
  <si>
    <t>1.B.1.7b</t>
  </si>
  <si>
    <t>PROGETTO ISONZO -SOCA</t>
  </si>
  <si>
    <t>03.11.02</t>
  </si>
  <si>
    <t>03.11.04</t>
  </si>
  <si>
    <t>03.11.05</t>
  </si>
  <si>
    <t>03.11.07</t>
  </si>
  <si>
    <t>Investimenti e lavori infrastrutturali</t>
  </si>
  <si>
    <t>41.11.02</t>
  </si>
  <si>
    <t>41.11.04</t>
  </si>
  <si>
    <t>41.11.05</t>
  </si>
  <si>
    <t>41.14.02</t>
  </si>
  <si>
    <t>Contr.stimati non rendicontati Pr.Isonzo</t>
  </si>
  <si>
    <t>1.B.1.7c</t>
  </si>
  <si>
    <t>PROGETTO CYCLEWALK</t>
  </si>
  <si>
    <t>03.12.02</t>
  </si>
  <si>
    <t>03.12.04</t>
  </si>
  <si>
    <t>03.12.05</t>
  </si>
  <si>
    <t>41.12.02</t>
  </si>
  <si>
    <t>41.12.03</t>
  </si>
  <si>
    <t>Contributi spese ufficio amministrativi</t>
  </si>
  <si>
    <t>41.12.04</t>
  </si>
  <si>
    <t>41.12.05</t>
  </si>
  <si>
    <t>1.B.1.7d</t>
  </si>
  <si>
    <t>PROGETTO B-SOLUTIONS GO CB</t>
  </si>
  <si>
    <t>41.13.05</t>
  </si>
  <si>
    <t>Contributi consti cons. e servizi estern</t>
  </si>
  <si>
    <t>1.B.2</t>
  </si>
  <si>
    <t>IMMOBILIZZAZIONI MATERIALI</t>
  </si>
  <si>
    <t>1.B.2.2</t>
  </si>
  <si>
    <t>Impianti e macchinario</t>
  </si>
  <si>
    <t>05.03.07</t>
  </si>
  <si>
    <t>Impianti telefonici</t>
  </si>
  <si>
    <t>41.05.07</t>
  </si>
  <si>
    <t>F.do ammortamento impianti telefonici</t>
  </si>
  <si>
    <t>1.B.2.3</t>
  </si>
  <si>
    <t>Attrezzature industriali e commerciali</t>
  </si>
  <si>
    <t>05.05.01</t>
  </si>
  <si>
    <t>Attrez.specifica industr.commer.e agric.</t>
  </si>
  <si>
    <t>Attrezzatura specifica industriale, commerciale e agricola</t>
  </si>
  <si>
    <t>41.07.01</t>
  </si>
  <si>
    <t>F.do amm.attr.spec.industr.e commer.agr.</t>
  </si>
  <si>
    <t>1.B.2.4</t>
  </si>
  <si>
    <t>Altri beni materiali</t>
  </si>
  <si>
    <t>05.07.01</t>
  </si>
  <si>
    <t>Mobili e arredi</t>
  </si>
  <si>
    <t>05.07.05</t>
  </si>
  <si>
    <t>Macchine d'ufficio elettroniche</t>
  </si>
  <si>
    <t>05.07.07</t>
  </si>
  <si>
    <t>Telefonia mobile</t>
  </si>
  <si>
    <t>41.09.01</t>
  </si>
  <si>
    <t>F.do ammortamento mobili e arredi</t>
  </si>
  <si>
    <t>41.09.05</t>
  </si>
  <si>
    <t>F.do amm.macchine d'ufficio elettroniche</t>
  </si>
  <si>
    <t>41.09.11</t>
  </si>
  <si>
    <t>F.do ammortamento telefonia mobile</t>
  </si>
  <si>
    <t>1.C</t>
  </si>
  <si>
    <t>ATTIVO CIRCOLANTE</t>
  </si>
  <si>
    <t>1.C.2</t>
  </si>
  <si>
    <t>CREDITI</t>
  </si>
  <si>
    <t>1.C.2.4a</t>
  </si>
  <si>
    <t>Crediti tributari</t>
  </si>
  <si>
    <t>35.01.51</t>
  </si>
  <si>
    <t>IVA a debito acq. - art.17ter DPR 633/72</t>
  </si>
  <si>
    <t>35.03.01</t>
  </si>
  <si>
    <t>Erario c/riten.su redd.lav.dipend.e ass.</t>
  </si>
  <si>
    <t>35.03.17</t>
  </si>
  <si>
    <t>Addizionale regionale</t>
  </si>
  <si>
    <t>35.03.19</t>
  </si>
  <si>
    <t>Addizionale comunale</t>
  </si>
  <si>
    <t>35.03.21</t>
  </si>
  <si>
    <t>Recupero somme erogate D.L.66/2014</t>
  </si>
  <si>
    <t>35.07.05</t>
  </si>
  <si>
    <t>Erario c/IRAP</t>
  </si>
  <si>
    <t>1.C.2.5</t>
  </si>
  <si>
    <t>Crediti verso altri</t>
  </si>
  <si>
    <t>15.01.07</t>
  </si>
  <si>
    <t>Anticipi a fornitori terzi</t>
  </si>
  <si>
    <t>15.05.01</t>
  </si>
  <si>
    <t>Depositi cauzionali per utenze</t>
  </si>
  <si>
    <t>15.05.05</t>
  </si>
  <si>
    <t>Credito contr.sp.cer.Pr.Salute-Zdravstvo</t>
  </si>
  <si>
    <t>15.05.07</t>
  </si>
  <si>
    <t>Credito contr.sp.cer.Pr. Isonzo-Soca</t>
  </si>
  <si>
    <t>15.05.09</t>
  </si>
  <si>
    <t>Credito contr.sp.cer.Pr.Cyclewalk</t>
  </si>
  <si>
    <t>15.05.11</t>
  </si>
  <si>
    <t>Credito contr.sp.amm.Pr.Salute-Zdravstvo</t>
  </si>
  <si>
    <t>15.05.13</t>
  </si>
  <si>
    <t>Credito contr.sp.amm.Pr. Isonzo-Soca</t>
  </si>
  <si>
    <t>15.05.15</t>
  </si>
  <si>
    <t>Credito contr.sp.amm.Pr.Cyclewalk</t>
  </si>
  <si>
    <t>15.05.16</t>
  </si>
  <si>
    <t>Crediti stimati sp.non rendicontate ITI</t>
  </si>
  <si>
    <t>15.05.52</t>
  </si>
  <si>
    <t>Crediti per buoni pasto</t>
  </si>
  <si>
    <t>15.09.11</t>
  </si>
  <si>
    <t>INAIL c/anticipi</t>
  </si>
  <si>
    <t>33.03.01</t>
  </si>
  <si>
    <t>Fornitori terzi Italia</t>
  </si>
  <si>
    <t>NARODNA IN STUDIJSKA KNJIZNICA</t>
  </si>
  <si>
    <t>DEVETAK LORENZO</t>
  </si>
  <si>
    <t>VESNA MIKUZ</t>
  </si>
  <si>
    <t>37.01.01</t>
  </si>
  <si>
    <t>INPS dipendenti</t>
  </si>
  <si>
    <t>37.01.02</t>
  </si>
  <si>
    <t>Debiti v/Cassa CPDEL</t>
  </si>
  <si>
    <t>37.01.04</t>
  </si>
  <si>
    <t>Fondo prev.Credito CPDEL dip.</t>
  </si>
  <si>
    <t>1.C.4</t>
  </si>
  <si>
    <t>DISPONIBILITA' LIQUIDE</t>
  </si>
  <si>
    <t>1.C.4.1</t>
  </si>
  <si>
    <t>Depositi bancari e postali</t>
  </si>
  <si>
    <t>19.01.01</t>
  </si>
  <si>
    <t>Banca c/c</t>
  </si>
  <si>
    <t>CREDIT AGRICOLE FRIULADRIA</t>
  </si>
  <si>
    <t>1.C.4.3</t>
  </si>
  <si>
    <t>Denaro e valori in cassa</t>
  </si>
  <si>
    <t>19.03.03</t>
  </si>
  <si>
    <t>Cassa contanti</t>
  </si>
  <si>
    <t>1.D</t>
  </si>
  <si>
    <t>RATEI E RISCONTI ATTIVI</t>
  </si>
  <si>
    <t>1.D.2</t>
  </si>
  <si>
    <t>Altri ratei e risconti attivi</t>
  </si>
  <si>
    <t>21.01.03</t>
  </si>
  <si>
    <t>Risconti attivi</t>
  </si>
  <si>
    <t>1.J</t>
  </si>
  <si>
    <t>1.J.99</t>
  </si>
  <si>
    <t>TOTALE ATTIVO</t>
  </si>
  <si>
    <t>PASSIVO</t>
  </si>
  <si>
    <t>2.A</t>
  </si>
  <si>
    <t>PATRIMONIO NETTO</t>
  </si>
  <si>
    <t>2.A.1</t>
  </si>
  <si>
    <t>Capitale</t>
  </si>
  <si>
    <t>23.01.01</t>
  </si>
  <si>
    <t>Fondo di dotazione</t>
  </si>
  <si>
    <t>2.A.8</t>
  </si>
  <si>
    <t>Utili (perdite) portati a nuovo</t>
  </si>
  <si>
    <t>25.01.05</t>
  </si>
  <si>
    <t>Avanzo utili</t>
  </si>
  <si>
    <t>2.A.9</t>
  </si>
  <si>
    <t>Utile (perdita) dell'esercizio</t>
  </si>
  <si>
    <t>25.03.01</t>
  </si>
  <si>
    <t>Utile d'esercizio</t>
  </si>
  <si>
    <t>2.C</t>
  </si>
  <si>
    <t>TRATTAMENTO DI FINE RAPPORTO DI LAVORO SUBORDINATO</t>
  </si>
  <si>
    <t>29.01.01</t>
  </si>
  <si>
    <t>Fondo TFR</t>
  </si>
  <si>
    <t>2.D</t>
  </si>
  <si>
    <t>DEBITI</t>
  </si>
  <si>
    <t>2.D.4</t>
  </si>
  <si>
    <t>Debiti verso banche</t>
  </si>
  <si>
    <t>19.01.02</t>
  </si>
  <si>
    <t>Banca c/c fido CRA</t>
  </si>
  <si>
    <t>Cassa Rurale FVG</t>
  </si>
  <si>
    <t>2.D.6</t>
  </si>
  <si>
    <t>Acconti</t>
  </si>
  <si>
    <t>39.05.07</t>
  </si>
  <si>
    <t>Acconti su contr. Prog. Salute-Zdravstvo</t>
  </si>
  <si>
    <t>39.05.09</t>
  </si>
  <si>
    <t>Acconti su contr. Prog. Isonzo-Soca</t>
  </si>
  <si>
    <t>39.05.10</t>
  </si>
  <si>
    <t>Acconti su contr. PR.B-SOLUTIONS GO CB</t>
  </si>
  <si>
    <t>39.05.11</t>
  </si>
  <si>
    <t>Acconti su contr. Comune di Gorizia</t>
  </si>
  <si>
    <t>2.D.7</t>
  </si>
  <si>
    <t>Debiti verso fornitori</t>
  </si>
  <si>
    <t>33.01.01</t>
  </si>
  <si>
    <t>Fatture da ricevere da fornitori terzi</t>
  </si>
  <si>
    <t>TIM SPA</t>
  </si>
  <si>
    <t>KORA SISTEMI INFORMATICI SRL</t>
  </si>
  <si>
    <t>Domini &amp; Querini Assicurazioni Srl</t>
  </si>
  <si>
    <t>2.D.12</t>
  </si>
  <si>
    <t>Debiti tributari</t>
  </si>
  <si>
    <t>35.01.11</t>
  </si>
  <si>
    <t>Erario c/liquidazione IVA</t>
  </si>
  <si>
    <t>35.03.05</t>
  </si>
  <si>
    <t>Erario c/ritenute su redditi lav. auton.</t>
  </si>
  <si>
    <t>35.03.15</t>
  </si>
  <si>
    <t>Erario c/imposte sostitutive su TFR</t>
  </si>
  <si>
    <t>2.D.13</t>
  </si>
  <si>
    <t>Debiti verso istituti di previdenza e di sicurezza  sociale</t>
  </si>
  <si>
    <t>37.01.05</t>
  </si>
  <si>
    <t>INAIL dipendenti/collaboratori</t>
  </si>
  <si>
    <t>2.D.14</t>
  </si>
  <si>
    <t>Altri debiti</t>
  </si>
  <si>
    <t>39.05.06</t>
  </si>
  <si>
    <t>Debiti v/note spese</t>
  </si>
  <si>
    <t>39.05.51</t>
  </si>
  <si>
    <t>Debiti diversi verso terzi</t>
  </si>
  <si>
    <t>39.05.52</t>
  </si>
  <si>
    <t>Debiti direttore vs.Informest</t>
  </si>
  <si>
    <t>39.07.01</t>
  </si>
  <si>
    <t>Personale c/retribuzioni</t>
  </si>
  <si>
    <t>2.E</t>
  </si>
  <si>
    <t>RATEI E RISCONTI PASSIVI</t>
  </si>
  <si>
    <t>2.E.2</t>
  </si>
  <si>
    <t>Altri ratei e risconti passivi</t>
  </si>
  <si>
    <t>45.01.01</t>
  </si>
  <si>
    <t>Ratei passivi</t>
  </si>
  <si>
    <t>2.G</t>
  </si>
  <si>
    <t>2.G.23</t>
  </si>
  <si>
    <t>Utile (Perdita) di esercizio</t>
  </si>
  <si>
    <t>2.J</t>
  </si>
  <si>
    <t>2.J.99</t>
  </si>
  <si>
    <t>TOTALE PASSIVO</t>
  </si>
  <si>
    <t>3.A</t>
  </si>
  <si>
    <t>VALORE DELLA PRODUZIONE</t>
  </si>
  <si>
    <t>3.A.1</t>
  </si>
  <si>
    <t>Ricavi delle vendite e delle prestazioni</t>
  </si>
  <si>
    <t>47.01.01</t>
  </si>
  <si>
    <t>Contributo Comune di Gorizia</t>
  </si>
  <si>
    <t>47.01.03</t>
  </si>
  <si>
    <t>Contributo Mestna Obcina Nova Gorica</t>
  </si>
  <si>
    <t>47.01.05</t>
  </si>
  <si>
    <t>Contributo Obcina Sempeter - Vrtojba</t>
  </si>
  <si>
    <t>47.03.01</t>
  </si>
  <si>
    <t>Rimborso spese amm. Pr.Salute-Zdravstvo</t>
  </si>
  <si>
    <t>47.03.03</t>
  </si>
  <si>
    <t>Rimborso spese amm. Pr.Isonzo-Soca</t>
  </si>
  <si>
    <t>47.03.05</t>
  </si>
  <si>
    <t>Rimborso spese amm. Pr.Cyclewalk</t>
  </si>
  <si>
    <t>3.A.4</t>
  </si>
  <si>
    <t>Incrementi di immobilizzazioni per lavori interni</t>
  </si>
  <si>
    <t>49.03.01</t>
  </si>
  <si>
    <t>Increm. imm.lav.int.Pr.Salute-Zdravstvo</t>
  </si>
  <si>
    <t>49.03.03</t>
  </si>
  <si>
    <t>Increm. imm.lav.int.Pr.Isonzo-Soca</t>
  </si>
  <si>
    <t>49.03.05</t>
  </si>
  <si>
    <t>Increm. imm.lav.int.Pr.Cyclewalk</t>
  </si>
  <si>
    <t>3.A.5</t>
  </si>
  <si>
    <t>Altri ricavi e proventi</t>
  </si>
  <si>
    <t>3.A.5.b</t>
  </si>
  <si>
    <t>Ricavi e proventi diversi</t>
  </si>
  <si>
    <t>53.01.19</t>
  </si>
  <si>
    <t>Sopravvenienze attive da gestione ordin.</t>
  </si>
  <si>
    <t>53.01.29</t>
  </si>
  <si>
    <t>Arrotondamenti attivi diversi</t>
  </si>
  <si>
    <t>3.B</t>
  </si>
  <si>
    <t>COSTI DELLA PRODUZIONE</t>
  </si>
  <si>
    <t>3.B.6</t>
  </si>
  <si>
    <t>Costi per materie prime, sussidiarie, di consumo di merci</t>
  </si>
  <si>
    <t>55.07.17</t>
  </si>
  <si>
    <t>Cancelleria varia</t>
  </si>
  <si>
    <t>3.B.7</t>
  </si>
  <si>
    <t>Costi per servizi</t>
  </si>
  <si>
    <t>57.09.01</t>
  </si>
  <si>
    <t>Spese telefoniche ordinarie</t>
  </si>
  <si>
    <t>57.09.03</t>
  </si>
  <si>
    <t>Spese telefoniche radiomobili</t>
  </si>
  <si>
    <t>57.09.21</t>
  </si>
  <si>
    <t>Pulizia locali</t>
  </si>
  <si>
    <t>57.09.23</t>
  </si>
  <si>
    <t>Spese di gestione locali</t>
  </si>
  <si>
    <t>57.11.11</t>
  </si>
  <si>
    <t>Canoni manutenzione attrezzature proprie</t>
  </si>
  <si>
    <t>61.01.01</t>
  </si>
  <si>
    <t>Consulenze amministrative e fiscali</t>
  </si>
  <si>
    <t>61.01.02</t>
  </si>
  <si>
    <t>Compensi a professionisti</t>
  </si>
  <si>
    <t>61.01.03</t>
  </si>
  <si>
    <t>Consulenze tecniche</t>
  </si>
  <si>
    <t>61.01.04</t>
  </si>
  <si>
    <t>Compensi a direttore</t>
  </si>
  <si>
    <t>61.01.11</t>
  </si>
  <si>
    <t>Consulenze/prestazioni diverse</t>
  </si>
  <si>
    <t>61.01.12</t>
  </si>
  <si>
    <t>Servizio di interpretariato e traduzione</t>
  </si>
  <si>
    <t>61.01.18</t>
  </si>
  <si>
    <t>Responsabile protezione dei dati</t>
  </si>
  <si>
    <t>61.05.13</t>
  </si>
  <si>
    <t>Compensi revisori</t>
  </si>
  <si>
    <t>63.01.13</t>
  </si>
  <si>
    <t>Spese di viaggio</t>
  </si>
  <si>
    <t>63.05.01</t>
  </si>
  <si>
    <t>Spese postali</t>
  </si>
  <si>
    <t>63.05.06</t>
  </si>
  <si>
    <t>Servizi elaborazioni paghe e contributi</t>
  </si>
  <si>
    <t>63.05.15</t>
  </si>
  <si>
    <t>Premi di assicurazioni obbligatorie</t>
  </si>
  <si>
    <t>63.05.51</t>
  </si>
  <si>
    <t>Spese generali varie</t>
  </si>
  <si>
    <t>67.03.07</t>
  </si>
  <si>
    <t>Rimborsi spese personale a piè di lista</t>
  </si>
  <si>
    <t>Costi realizzazione attività</t>
  </si>
  <si>
    <t>67.03.25</t>
  </si>
  <si>
    <t>Visite mediche periodiche ai dipendenti</t>
  </si>
  <si>
    <t>67.03.52</t>
  </si>
  <si>
    <t>Servizio sostitutivo mensa aziendale</t>
  </si>
  <si>
    <t xml:space="preserve">prestazioni professionali amministrative </t>
  </si>
  <si>
    <t>75.01.07</t>
  </si>
  <si>
    <t>Commissioni e spese bancarie</t>
  </si>
  <si>
    <t>3.B.8</t>
  </si>
  <si>
    <t>Costi per godimento di beni di terzi</t>
  </si>
  <si>
    <t>65.07.01</t>
  </si>
  <si>
    <t>Canoni per utilizzo licenze software</t>
  </si>
  <si>
    <t>65.11.02</t>
  </si>
  <si>
    <t>Canoni noleggio</t>
  </si>
  <si>
    <t>65.11.03</t>
  </si>
  <si>
    <t>Noleggio</t>
  </si>
  <si>
    <t>3.B.9</t>
  </si>
  <si>
    <t>Costi per il personale</t>
  </si>
  <si>
    <t>3.B.9.a</t>
  </si>
  <si>
    <t>Salari e stipendi</t>
  </si>
  <si>
    <t>67.01.01</t>
  </si>
  <si>
    <t>Retribuzioni lorde</t>
  </si>
  <si>
    <t>67.01.99</t>
  </si>
  <si>
    <t>Sopravv.passive su costo personale</t>
  </si>
  <si>
    <t>3.B.9.b</t>
  </si>
  <si>
    <t>Oneri sociali</t>
  </si>
  <si>
    <t>67.01.03</t>
  </si>
  <si>
    <t>Contributi INPS</t>
  </si>
  <si>
    <t>67.01.04</t>
  </si>
  <si>
    <t>Contributi Cassa CPDEL</t>
  </si>
  <si>
    <t>67.01.11</t>
  </si>
  <si>
    <t>Premi INAIL</t>
  </si>
  <si>
    <t>3.B.9.c</t>
  </si>
  <si>
    <t>Trattamento di fine rapporto</t>
  </si>
  <si>
    <t>67.01.07</t>
  </si>
  <si>
    <t>Quote TFR dipendenti</t>
  </si>
  <si>
    <t>3.B.10</t>
  </si>
  <si>
    <t>Ammortamenti e svalutazioni</t>
  </si>
  <si>
    <t>3.B.10.a</t>
  </si>
  <si>
    <t>Ammortamento delle immobilizzazioni immateriali</t>
  </si>
  <si>
    <t>80.07.23</t>
  </si>
  <si>
    <t>Amm.to civil.software in concess.capit.</t>
  </si>
  <si>
    <t>3.B.10.b</t>
  </si>
  <si>
    <t>Ammortamento delle immobilizzazioni materiali</t>
  </si>
  <si>
    <t>80.05.13</t>
  </si>
  <si>
    <t>Amm.to civilistico impianti telefonici</t>
  </si>
  <si>
    <t>80.05.23</t>
  </si>
  <si>
    <t>Amm.to civil.attr.spec.ind.comm.agric.</t>
  </si>
  <si>
    <t>80.05.27</t>
  </si>
  <si>
    <t>Amm.to civilistico mobili e arredi</t>
  </si>
  <si>
    <t>80.05.29</t>
  </si>
  <si>
    <t>Amm.to civil.mobili e macchine da uffic.</t>
  </si>
  <si>
    <t>80.05.37</t>
  </si>
  <si>
    <t>Amm.to civilistico telefonia mobile</t>
  </si>
  <si>
    <t>3.B.14</t>
  </si>
  <si>
    <t>Oneri diversi di gestione</t>
  </si>
  <si>
    <t>63.05.23</t>
  </si>
  <si>
    <t>Valori bollati</t>
  </si>
  <si>
    <t>71.01.51</t>
  </si>
  <si>
    <t>Altre imposte e tasse</t>
  </si>
  <si>
    <t>71.03.03</t>
  </si>
  <si>
    <t>Sanzioni, penalità e multe</t>
  </si>
  <si>
    <t>71.03.17</t>
  </si>
  <si>
    <t>Arrotondamenti passivi diversi</t>
  </si>
  <si>
    <t>71.03.51</t>
  </si>
  <si>
    <t>Costi e spese diverse</t>
  </si>
  <si>
    <t>3.C</t>
  </si>
  <si>
    <t>PROVENTI E ONERI FINANZIARI</t>
  </si>
  <si>
    <t>3.C.17</t>
  </si>
  <si>
    <t>Interessi ed altri oneri finanziari</t>
  </si>
  <si>
    <t>3.C.17.d</t>
  </si>
  <si>
    <t>Interessi e altri oneri finanziari verso altri</t>
  </si>
  <si>
    <t>75.03.05</t>
  </si>
  <si>
    <t>Interessi passivi su mutui</t>
  </si>
  <si>
    <t>75.03.27</t>
  </si>
  <si>
    <t>Interessi passivi di mora</t>
  </si>
  <si>
    <t>3.E</t>
  </si>
  <si>
    <t>PROVENTI E ONERI STRAORDINARI</t>
  </si>
  <si>
    <t>3.E.21</t>
  </si>
  <si>
    <t>Oneri straordinari</t>
  </si>
  <si>
    <t>3.E.21.c</t>
  </si>
  <si>
    <t>Altri oneri straordinari</t>
  </si>
  <si>
    <t>79.01.03</t>
  </si>
  <si>
    <t>Sopravvenienze passive non gestionali</t>
  </si>
  <si>
    <t>3.F</t>
  </si>
  <si>
    <t>Risultato prima delle imposte</t>
  </si>
  <si>
    <t>3.F.22</t>
  </si>
  <si>
    <t>Imposte sul reddito dell'esercizio, correnti, differite e anticipate</t>
  </si>
  <si>
    <t>3.F.22.a</t>
  </si>
  <si>
    <t>Imposte correnti sul reddito d'esercizio</t>
  </si>
  <si>
    <t>84.01.03</t>
  </si>
  <si>
    <t>IRAP corrente</t>
  </si>
  <si>
    <t>3.G</t>
  </si>
  <si>
    <t>3.G.23</t>
  </si>
  <si>
    <t>Utile (perdite) dell'esercizio</t>
  </si>
  <si>
    <t>3.Z</t>
  </si>
  <si>
    <t>3.Z.23</t>
  </si>
  <si>
    <t>(*) Il risult. d'es. dello stato patrimoniale include il risult. dell'es. prec. pari ad Euro</t>
  </si>
  <si>
    <t>ANNO</t>
  </si>
  <si>
    <t>COMUNI FONDATORI</t>
  </si>
  <si>
    <t>IMPORTO VERSATO</t>
  </si>
  <si>
    <t>COSTI DELL'ANNO</t>
  </si>
  <si>
    <t>COSTI IN %</t>
  </si>
  <si>
    <t>SALDO</t>
  </si>
  <si>
    <t>COSTI IN %= totale dei costi calcolato in % al versato (costi dell'esercizio-proventi diversi+irap)</t>
  </si>
  <si>
    <t>Comune di Gorizia</t>
  </si>
  <si>
    <t>Comune di Nova Gorica</t>
  </si>
  <si>
    <t>Comune di Sempeter-Vrtojba</t>
  </si>
  <si>
    <t>RIPORTO ANNO PREC.</t>
  </si>
  <si>
    <t>Comuni Gorizia, Nova Gorica e Sempeter-Vrtoja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</si>
</sst>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0" fontId="1" fillId="0" borderId="0"/>
    <xf numFmtId="164" fontId="1" fillId="0" borderId="0" applyFont="0" applyFill="0" applyBorder="0" applyAlignment="0" applyProtection="0"/>
  </cellStyleXfs>
  <cellXfs count="215">
    <xf numFmtId="0" fontId="0" fillId="0" borderId="0" xfId="0"/>
    <xf numFmtId="4" fontId="0" fillId="0" borderId="0" xfId="0" applyNumberFormat="1"/>
    <xf numFmtId="0" fontId="3" fillId="0" borderId="0" xfId="0" applyFont="1"/>
    <xf numFmtId="4" fontId="3" fillId="0" borderId="0" xfId="0" applyNumberFormat="1" applyFont="1"/>
    <xf numFmtId="49" fontId="0" fillId="0" borderId="0" xfId="0" applyNumberFormat="1"/>
    <xf numFmtId="49" fontId="3" fillId="0" borderId="0" xfId="0" applyNumberFormat="1" applyFont="1"/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9" fontId="5" fillId="0" borderId="0" xfId="0" applyNumberFormat="1" applyFont="1"/>
    <xf numFmtId="4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" fontId="7" fillId="0" borderId="0" xfId="0" applyNumberFormat="1" applyFont="1" applyAlignment="1">
      <alignment horizontal="right" vertical="center" wrapText="1"/>
    </xf>
    <xf numFmtId="4" fontId="7" fillId="0" borderId="0" xfId="0" applyNumberFormat="1" applyFont="1"/>
    <xf numFmtId="0" fontId="8" fillId="0" borderId="0" xfId="0" applyFont="1"/>
    <xf numFmtId="49" fontId="8" fillId="0" borderId="0" xfId="0" applyNumberFormat="1" applyFont="1"/>
    <xf numFmtId="49" fontId="0" fillId="0" borderId="0" xfId="0" applyNumberFormat="1" applyAlignment="1">
      <alignment horizontal="center"/>
    </xf>
    <xf numFmtId="4" fontId="0" fillId="0" borderId="1" xfId="0" applyNumberFormat="1" applyBorder="1"/>
    <xf numFmtId="4" fontId="3" fillId="0" borderId="2" xfId="0" applyNumberFormat="1" applyFont="1" applyBorder="1"/>
    <xf numFmtId="4" fontId="3" fillId="0" borderId="1" xfId="0" applyNumberFormat="1" applyFont="1" applyBorder="1"/>
    <xf numFmtId="0" fontId="3" fillId="0" borderId="1" xfId="0" applyFont="1" applyBorder="1"/>
    <xf numFmtId="49" fontId="3" fillId="0" borderId="1" xfId="0" applyNumberFormat="1" applyFont="1" applyBorder="1"/>
    <xf numFmtId="0" fontId="6" fillId="0" borderId="2" xfId="0" applyFont="1" applyBorder="1"/>
    <xf numFmtId="4" fontId="8" fillId="0" borderId="2" xfId="0" applyNumberFormat="1" applyFont="1" applyBorder="1"/>
    <xf numFmtId="4" fontId="5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/>
    <xf numFmtId="4" fontId="8" fillId="0" borderId="1" xfId="0" applyNumberFormat="1" applyFont="1" applyBorder="1"/>
    <xf numFmtId="4" fontId="7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2" xfId="0" applyFont="1" applyBorder="1"/>
    <xf numFmtId="0" fontId="3" fillId="0" borderId="2" xfId="0" applyFont="1" applyBorder="1"/>
    <xf numFmtId="49" fontId="10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4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3" xfId="0" applyNumberFormat="1" applyBorder="1"/>
    <xf numFmtId="9" fontId="0" fillId="0" borderId="3" xfId="0" applyNumberFormat="1" applyBorder="1"/>
    <xf numFmtId="2" fontId="0" fillId="0" borderId="3" xfId="0" applyNumberFormat="1" applyBorder="1"/>
    <xf numFmtId="2" fontId="0" fillId="0" borderId="0" xfId="0" applyNumberFormat="1"/>
    <xf numFmtId="0" fontId="0" fillId="0" borderId="4" xfId="0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0" xfId="0" applyAlignment="1">
      <alignment wrapText="1"/>
    </xf>
    <xf numFmtId="0" fontId="0" fillId="0" borderId="10" xfId="0" applyBorder="1"/>
    <xf numFmtId="0" fontId="0" fillId="0" borderId="11" xfId="0" applyBorder="1"/>
    <xf numFmtId="4" fontId="0" fillId="0" borderId="11" xfId="0" applyNumberFormat="1" applyBorder="1"/>
    <xf numFmtId="0" fontId="0" fillId="0" borderId="12" xfId="0" applyBorder="1"/>
    <xf numFmtId="2" fontId="0" fillId="0" borderId="11" xfId="0" applyNumberFormat="1" applyBorder="1"/>
    <xf numFmtId="0" fontId="0" fillId="0" borderId="9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right"/>
    </xf>
    <xf numFmtId="0" fontId="5" fillId="0" borderId="3" xfId="0" applyFont="1" applyBorder="1"/>
    <xf numFmtId="4" fontId="5" fillId="0" borderId="3" xfId="0" applyNumberFormat="1" applyFont="1" applyBorder="1"/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wrapText="1"/>
    </xf>
    <xf numFmtId="0" fontId="5" fillId="0" borderId="7" xfId="0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0" fontId="3" fillId="0" borderId="0" xfId="0" applyFont="1" applyAlignment="1">
      <alignment horizontal="left" indent="2"/>
    </xf>
    <xf numFmtId="49" fontId="0" fillId="0" borderId="0" xfId="0" applyNumberFormat="1" applyAlignment="1">
      <alignment horizontal="left" indent="1"/>
    </xf>
    <xf numFmtId="49" fontId="0" fillId="0" borderId="0" xfId="0" applyNumberFormat="1" applyAlignment="1">
      <alignment horizontal="left" indent="2"/>
    </xf>
    <xf numFmtId="49" fontId="0" fillId="0" borderId="0" xfId="0" applyNumberFormat="1" applyAlignment="1">
      <alignment horizontal="left" indent="3"/>
    </xf>
    <xf numFmtId="49" fontId="0" fillId="0" borderId="0" xfId="0" applyNumberFormat="1" applyAlignment="1">
      <alignment horizontal="left" indent="4"/>
    </xf>
    <xf numFmtId="49" fontId="0" fillId="0" borderId="0" xfId="0" applyNumberFormat="1" applyAlignment="1">
      <alignment horizontal="left" indent="5"/>
    </xf>
    <xf numFmtId="49" fontId="0" fillId="0" borderId="0" xfId="0" applyNumberFormat="1" applyAlignment="1">
      <alignment horizontal="left" indent="6"/>
    </xf>
    <xf numFmtId="49" fontId="3" fillId="0" borderId="0" xfId="0" applyNumberFormat="1" applyFont="1" applyAlignment="1">
      <alignment horizontal="left" indent="1"/>
    </xf>
    <xf numFmtId="49" fontId="3" fillId="0" borderId="0" xfId="0" applyNumberFormat="1" applyFont="1" applyAlignment="1">
      <alignment horizontal="left" indent="2"/>
    </xf>
    <xf numFmtId="0" fontId="0" fillId="0" borderId="0" xfId="0" applyAlignment="1">
      <alignment horizontal="left" indent="2"/>
    </xf>
    <xf numFmtId="49" fontId="3" fillId="0" borderId="0" xfId="0" applyNumberFormat="1" applyFont="1" applyAlignment="1">
      <alignment horizontal="left" indent="3"/>
    </xf>
    <xf numFmtId="49" fontId="5" fillId="0" borderId="0" xfId="0" applyNumberFormat="1" applyFont="1" applyAlignment="1">
      <alignment horizontal="left" indent="3"/>
    </xf>
    <xf numFmtId="49" fontId="3" fillId="0" borderId="0" xfId="0" applyNumberFormat="1" applyFont="1" applyAlignment="1">
      <alignment horizontal="left" indent="4"/>
    </xf>
    <xf numFmtId="0" fontId="5" fillId="0" borderId="0" xfId="0" applyFont="1" applyAlignment="1">
      <alignment horizontal="left" vertical="center" wrapText="1" indent="4"/>
    </xf>
    <xf numFmtId="49" fontId="5" fillId="0" borderId="0" xfId="0" applyNumberFormat="1" applyFont="1" applyAlignment="1">
      <alignment horizontal="left" vertical="center" wrapText="1" indent="2"/>
    </xf>
    <xf numFmtId="49" fontId="5" fillId="0" borderId="0" xfId="0" applyNumberFormat="1" applyFont="1" applyAlignment="1">
      <alignment horizontal="left" vertical="center" wrapText="1" indent="10"/>
    </xf>
    <xf numFmtId="0" fontId="5" fillId="0" borderId="0" xfId="0" applyFont="1" applyAlignment="1">
      <alignment horizontal="left" vertical="center" wrapText="1" indent="5"/>
    </xf>
    <xf numFmtId="0" fontId="8" fillId="0" borderId="0" xfId="0" applyFont="1" applyAlignment="1">
      <alignment horizontal="left" indent="1"/>
    </xf>
    <xf numFmtId="49" fontId="8" fillId="0" borderId="0" xfId="0" applyNumberFormat="1" applyFont="1" applyAlignment="1">
      <alignment horizontal="left" indent="1"/>
    </xf>
    <xf numFmtId="49" fontId="0" fillId="0" borderId="0" xfId="0" applyNumberFormat="1" applyAlignment="1">
      <alignment horizontal="left" wrapText="1" indent="3"/>
    </xf>
    <xf numFmtId="0" fontId="3" fillId="0" borderId="2" xfId="0" applyFont="1" applyBorder="1" applyAlignment="1">
      <alignment horizontal="left" indent="2"/>
    </xf>
    <xf numFmtId="49" fontId="11" fillId="2" borderId="0" xfId="0" applyNumberFormat="1" applyFon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/>
    <xf numFmtId="0" fontId="8" fillId="3" borderId="0" xfId="0" applyFont="1" applyFill="1"/>
    <xf numFmtId="4" fontId="0" fillId="3" borderId="0" xfId="0" applyNumberFormat="1" applyFill="1"/>
    <xf numFmtId="4" fontId="5" fillId="3" borderId="0" xfId="0" applyNumberFormat="1" applyFont="1" applyFill="1" applyAlignment="1">
      <alignment vertical="center" wrapText="1"/>
    </xf>
    <xf numFmtId="4" fontId="10" fillId="3" borderId="0" xfId="0" applyNumberFormat="1" applyFont="1" applyFill="1"/>
    <xf numFmtId="49" fontId="12" fillId="0" borderId="0" xfId="0" applyNumberFormat="1" applyFont="1"/>
    <xf numFmtId="0" fontId="13" fillId="2" borderId="0" xfId="0" applyFont="1" applyFill="1" applyAlignment="1">
      <alignment vertical="center"/>
    </xf>
    <xf numFmtId="4" fontId="14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/>
    </xf>
    <xf numFmtId="49" fontId="13" fillId="0" borderId="0" xfId="0" applyNumberFormat="1" applyFont="1" applyAlignment="1">
      <alignment vertical="center"/>
    </xf>
    <xf numFmtId="49" fontId="3" fillId="2" borderId="0" xfId="0" applyNumberFormat="1" applyFont="1" applyFill="1"/>
    <xf numFmtId="49" fontId="4" fillId="2" borderId="0" xfId="0" applyNumberFormat="1" applyFont="1" applyFill="1"/>
    <xf numFmtId="49" fontId="3" fillId="2" borderId="1" xfId="0" applyNumberFormat="1" applyFont="1" applyFill="1" applyBorder="1"/>
    <xf numFmtId="4" fontId="3" fillId="2" borderId="1" xfId="0" applyNumberFormat="1" applyFont="1" applyFill="1" applyBorder="1"/>
    <xf numFmtId="49" fontId="15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left" indent="4"/>
    </xf>
    <xf numFmtId="10" fontId="3" fillId="0" borderId="0" xfId="2" applyNumberFormat="1" applyFont="1"/>
    <xf numFmtId="0" fontId="20" fillId="0" borderId="0" xfId="3" applyFont="1"/>
    <xf numFmtId="0" fontId="19" fillId="0" borderId="0" xfId="3"/>
    <xf numFmtId="49" fontId="19" fillId="0" borderId="0" xfId="3" applyNumberFormat="1"/>
    <xf numFmtId="2" fontId="19" fillId="0" borderId="0" xfId="3" applyNumberFormat="1"/>
    <xf numFmtId="1" fontId="19" fillId="0" borderId="0" xfId="3" applyNumberFormat="1"/>
    <xf numFmtId="2" fontId="19" fillId="4" borderId="0" xfId="3" applyNumberFormat="1" applyFill="1"/>
    <xf numFmtId="49" fontId="8" fillId="0" borderId="0" xfId="0" applyNumberFormat="1" applyFont="1" applyAlignment="1">
      <alignment vertical="center" wrapText="1"/>
    </xf>
    <xf numFmtId="49" fontId="0" fillId="0" borderId="0" xfId="0" applyNumberFormat="1" applyAlignment="1">
      <alignment horizontal="left"/>
    </xf>
    <xf numFmtId="0" fontId="6" fillId="0" borderId="0" xfId="0" applyFont="1"/>
    <xf numFmtId="4" fontId="8" fillId="0" borderId="0" xfId="0" applyNumberFormat="1" applyFont="1"/>
    <xf numFmtId="49" fontId="11" fillId="3" borderId="0" xfId="0" applyNumberFormat="1" applyFont="1" applyFill="1" applyAlignment="1">
      <alignment horizontal="center"/>
    </xf>
    <xf numFmtId="49" fontId="0" fillId="3" borderId="0" xfId="0" applyNumberFormat="1" applyFill="1"/>
    <xf numFmtId="164" fontId="0" fillId="0" borderId="0" xfId="1" applyFont="1"/>
    <xf numFmtId="164" fontId="9" fillId="0" borderId="0" xfId="1" applyFont="1" applyAlignment="1">
      <alignment horizontal="center"/>
    </xf>
    <xf numFmtId="164" fontId="10" fillId="0" borderId="0" xfId="1" applyFont="1" applyAlignment="1">
      <alignment horizontal="center"/>
    </xf>
    <xf numFmtId="164" fontId="3" fillId="2" borderId="0" xfId="1" applyFont="1" applyFill="1" applyAlignment="1">
      <alignment horizontal="center" wrapText="1"/>
    </xf>
    <xf numFmtId="164" fontId="0" fillId="2" borderId="0" xfId="1" applyFont="1" applyFill="1" applyAlignment="1">
      <alignment vertical="center"/>
    </xf>
    <xf numFmtId="164" fontId="0" fillId="0" borderId="0" xfId="1" applyFont="1" applyAlignment="1">
      <alignment vertical="center"/>
    </xf>
    <xf numFmtId="164" fontId="0" fillId="2" borderId="0" xfId="1" applyFont="1" applyFill="1"/>
    <xf numFmtId="164" fontId="0" fillId="0" borderId="1" xfId="1" applyFont="1" applyBorder="1"/>
    <xf numFmtId="164" fontId="3" fillId="0" borderId="0" xfId="1" applyFont="1"/>
    <xf numFmtId="164" fontId="3" fillId="0" borderId="2" xfId="1" applyFont="1" applyBorder="1"/>
    <xf numFmtId="164" fontId="3" fillId="0" borderId="1" xfId="1" applyFont="1" applyBorder="1"/>
    <xf numFmtId="164" fontId="5" fillId="0" borderId="0" xfId="1" applyFont="1" applyAlignment="1">
      <alignment horizontal="right" vertical="center" wrapText="1"/>
    </xf>
    <xf numFmtId="164" fontId="8" fillId="0" borderId="2" xfId="1" applyFont="1" applyBorder="1"/>
    <xf numFmtId="164" fontId="8" fillId="0" borderId="0" xfId="1" applyFont="1"/>
    <xf numFmtId="164" fontId="14" fillId="2" borderId="0" xfId="1" applyFont="1" applyFill="1" applyAlignment="1">
      <alignment vertical="center"/>
    </xf>
    <xf numFmtId="164" fontId="3" fillId="2" borderId="1" xfId="1" applyFont="1" applyFill="1" applyBorder="1"/>
    <xf numFmtId="164" fontId="8" fillId="0" borderId="1" xfId="1" applyFont="1" applyBorder="1"/>
    <xf numFmtId="164" fontId="3" fillId="3" borderId="0" xfId="1" applyFont="1" applyFill="1" applyAlignment="1">
      <alignment horizontal="center" wrapText="1"/>
    </xf>
    <xf numFmtId="164" fontId="0" fillId="3" borderId="0" xfId="1" applyFont="1" applyFill="1"/>
    <xf numFmtId="164" fontId="7" fillId="0" borderId="0" xfId="1" applyFont="1"/>
    <xf numFmtId="164" fontId="7" fillId="0" borderId="0" xfId="1" applyFont="1" applyAlignment="1">
      <alignment horizontal="right" vertical="center" wrapText="1"/>
    </xf>
    <xf numFmtId="164" fontId="5" fillId="0" borderId="0" xfId="1" applyFont="1" applyAlignment="1">
      <alignment vertical="center" wrapText="1"/>
    </xf>
    <xf numFmtId="164" fontId="5" fillId="0" borderId="1" xfId="1" applyFont="1" applyBorder="1" applyAlignment="1">
      <alignment horizontal="right" vertical="center" wrapText="1"/>
    </xf>
    <xf numFmtId="164" fontId="8" fillId="0" borderId="1" xfId="1" applyFont="1" applyBorder="1" applyAlignment="1">
      <alignment horizontal="right" vertical="center" wrapText="1"/>
    </xf>
    <xf numFmtId="164" fontId="5" fillId="0" borderId="1" xfId="1" applyFont="1" applyBorder="1" applyAlignment="1">
      <alignment vertical="center" wrapText="1"/>
    </xf>
    <xf numFmtId="164" fontId="8" fillId="0" borderId="1" xfId="1" applyFont="1" applyBorder="1" applyAlignment="1">
      <alignment vertical="center" wrapText="1"/>
    </xf>
    <xf numFmtId="164" fontId="5" fillId="3" borderId="0" xfId="1" applyFont="1" applyFill="1" applyAlignment="1">
      <alignment vertical="center" wrapText="1"/>
    </xf>
    <xf numFmtId="164" fontId="10" fillId="3" borderId="0" xfId="1" applyFont="1" applyFill="1"/>
    <xf numFmtId="14" fontId="3" fillId="2" borderId="0" xfId="1" applyNumberFormat="1" applyFont="1" applyFill="1" applyAlignment="1">
      <alignment horizontal="center"/>
    </xf>
    <xf numFmtId="164" fontId="0" fillId="5" borderId="0" xfId="1" applyFont="1" applyFill="1"/>
    <xf numFmtId="4" fontId="0" fillId="5" borderId="0" xfId="0" applyNumberFormat="1" applyFill="1"/>
    <xf numFmtId="164" fontId="10" fillId="5" borderId="0" xfId="1" applyFont="1" applyFill="1" applyAlignment="1">
      <alignment horizontal="center"/>
    </xf>
    <xf numFmtId="49" fontId="10" fillId="5" borderId="0" xfId="0" applyNumberFormat="1" applyFont="1" applyFill="1" applyAlignment="1">
      <alignment horizontal="center"/>
    </xf>
    <xf numFmtId="164" fontId="3" fillId="5" borderId="0" xfId="1" applyFont="1" applyFill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164" fontId="3" fillId="5" borderId="0" xfId="1" applyFont="1" applyFill="1" applyAlignment="1">
      <alignment horizontal="center"/>
    </xf>
    <xf numFmtId="14" fontId="3" fillId="5" borderId="0" xfId="0" applyNumberFormat="1" applyFont="1" applyFill="1" applyAlignment="1">
      <alignment horizontal="center"/>
    </xf>
    <xf numFmtId="164" fontId="0" fillId="5" borderId="0" xfId="1" applyFont="1" applyFill="1" applyAlignment="1">
      <alignment vertical="center"/>
    </xf>
    <xf numFmtId="4" fontId="0" fillId="5" borderId="0" xfId="0" applyNumberFormat="1" applyFill="1" applyAlignment="1">
      <alignment vertical="center"/>
    </xf>
    <xf numFmtId="10" fontId="18" fillId="5" borderId="0" xfId="2" applyNumberFormat="1" applyFill="1"/>
    <xf numFmtId="164" fontId="0" fillId="5" borderId="1" xfId="1" applyFont="1" applyFill="1" applyBorder="1"/>
    <xf numFmtId="10" fontId="0" fillId="5" borderId="1" xfId="2" applyNumberFormat="1" applyFont="1" applyFill="1" applyBorder="1"/>
    <xf numFmtId="164" fontId="3" fillId="5" borderId="0" xfId="1" applyFont="1" applyFill="1"/>
    <xf numFmtId="10" fontId="3" fillId="5" borderId="0" xfId="2" applyNumberFormat="1" applyFont="1" applyFill="1"/>
    <xf numFmtId="10" fontId="0" fillId="5" borderId="0" xfId="2" applyNumberFormat="1" applyFont="1" applyFill="1"/>
    <xf numFmtId="164" fontId="3" fillId="5" borderId="2" xfId="1" applyFont="1" applyFill="1" applyBorder="1"/>
    <xf numFmtId="10" fontId="3" fillId="5" borderId="2" xfId="2" applyNumberFormat="1" applyFont="1" applyFill="1" applyBorder="1"/>
    <xf numFmtId="164" fontId="3" fillId="5" borderId="1" xfId="1" applyFont="1" applyFill="1" applyBorder="1"/>
    <xf numFmtId="10" fontId="3" fillId="5" borderId="1" xfId="2" applyNumberFormat="1" applyFont="1" applyFill="1" applyBorder="1"/>
    <xf numFmtId="10" fontId="5" fillId="5" borderId="0" xfId="2" applyNumberFormat="1" applyFont="1" applyFill="1" applyAlignment="1">
      <alignment horizontal="right" vertical="center" wrapText="1"/>
    </xf>
    <xf numFmtId="164" fontId="5" fillId="5" borderId="0" xfId="1" applyFont="1" applyFill="1" applyAlignment="1">
      <alignment horizontal="right" vertical="center" wrapText="1"/>
    </xf>
    <xf numFmtId="164" fontId="8" fillId="5" borderId="2" xfId="1" applyFont="1" applyFill="1" applyBorder="1"/>
    <xf numFmtId="10" fontId="8" fillId="5" borderId="2" xfId="2" applyNumberFormat="1" applyFont="1" applyFill="1" applyBorder="1"/>
    <xf numFmtId="164" fontId="8" fillId="5" borderId="0" xfId="1" applyFont="1" applyFill="1"/>
    <xf numFmtId="10" fontId="8" fillId="5" borderId="0" xfId="2" applyNumberFormat="1" applyFont="1" applyFill="1"/>
    <xf numFmtId="164" fontId="14" fillId="5" borderId="0" xfId="1" applyFont="1" applyFill="1" applyAlignment="1">
      <alignment vertical="center"/>
    </xf>
    <xf numFmtId="10" fontId="14" fillId="5" borderId="0" xfId="2" applyNumberFormat="1" applyFont="1" applyFill="1" applyAlignment="1">
      <alignment vertical="center"/>
    </xf>
    <xf numFmtId="10" fontId="5" fillId="5" borderId="1" xfId="2" applyNumberFormat="1" applyFont="1" applyFill="1" applyBorder="1" applyAlignment="1">
      <alignment horizontal="right" vertical="center" wrapText="1"/>
    </xf>
    <xf numFmtId="164" fontId="8" fillId="5" borderId="1" xfId="1" applyFont="1" applyFill="1" applyBorder="1"/>
    <xf numFmtId="10" fontId="8" fillId="5" borderId="1" xfId="2" applyNumberFormat="1" applyFont="1" applyFill="1" applyBorder="1"/>
    <xf numFmtId="164" fontId="7" fillId="5" borderId="0" xfId="1" applyFont="1" applyFill="1"/>
    <xf numFmtId="10" fontId="7" fillId="5" borderId="0" xfId="2" applyNumberFormat="1" applyFont="1" applyFill="1"/>
    <xf numFmtId="164" fontId="7" fillId="5" borderId="0" xfId="1" applyFont="1" applyFill="1" applyAlignment="1">
      <alignment horizontal="right" vertical="center" wrapText="1"/>
    </xf>
    <xf numFmtId="10" fontId="7" fillId="5" borderId="0" xfId="2" applyNumberFormat="1" applyFont="1" applyFill="1" applyAlignment="1">
      <alignment horizontal="right" vertical="center" wrapText="1"/>
    </xf>
    <xf numFmtId="164" fontId="5" fillId="5" borderId="0" xfId="1" applyFont="1" applyFill="1" applyAlignment="1">
      <alignment vertical="center" wrapText="1"/>
    </xf>
    <xf numFmtId="10" fontId="5" fillId="5" borderId="0" xfId="2" applyNumberFormat="1" applyFont="1" applyFill="1" applyAlignment="1">
      <alignment vertical="center" wrapText="1"/>
    </xf>
    <xf numFmtId="164" fontId="5" fillId="5" borderId="1" xfId="1" applyFont="1" applyFill="1" applyBorder="1" applyAlignment="1">
      <alignment horizontal="right" vertical="center" wrapText="1"/>
    </xf>
    <xf numFmtId="164" fontId="8" fillId="5" borderId="1" xfId="1" applyFont="1" applyFill="1" applyBorder="1" applyAlignment="1">
      <alignment horizontal="right" vertical="center" wrapText="1"/>
    </xf>
    <xf numFmtId="10" fontId="8" fillId="5" borderId="1" xfId="2" applyNumberFormat="1" applyFont="1" applyFill="1" applyBorder="1" applyAlignment="1">
      <alignment horizontal="right" vertical="center" wrapText="1"/>
    </xf>
    <xf numFmtId="164" fontId="5" fillId="5" borderId="1" xfId="1" applyFont="1" applyFill="1" applyBorder="1" applyAlignment="1">
      <alignment vertical="center" wrapText="1"/>
    </xf>
    <xf numFmtId="10" fontId="5" fillId="5" borderId="1" xfId="2" applyNumberFormat="1" applyFont="1" applyFill="1" applyBorder="1" applyAlignment="1">
      <alignment vertical="center" wrapText="1"/>
    </xf>
    <xf numFmtId="164" fontId="8" fillId="5" borderId="1" xfId="1" applyFont="1" applyFill="1" applyBorder="1" applyAlignment="1">
      <alignment vertical="center" wrapText="1"/>
    </xf>
    <xf numFmtId="10" fontId="8" fillId="5" borderId="1" xfId="2" applyNumberFormat="1" applyFont="1" applyFill="1" applyBorder="1" applyAlignment="1">
      <alignment vertical="center" wrapText="1"/>
    </xf>
    <xf numFmtId="164" fontId="10" fillId="5" borderId="0" xfId="1" applyFont="1" applyFill="1"/>
    <xf numFmtId="10" fontId="10" fillId="5" borderId="0" xfId="2" applyNumberFormat="1" applyFont="1" applyFill="1"/>
    <xf numFmtId="0" fontId="19" fillId="4" borderId="0" xfId="3" applyFill="1"/>
    <xf numFmtId="2" fontId="19" fillId="6" borderId="0" xfId="3" applyNumberFormat="1" applyFill="1"/>
    <xf numFmtId="0" fontId="19" fillId="6" borderId="0" xfId="3" applyFill="1"/>
    <xf numFmtId="2" fontId="19" fillId="7" borderId="0" xfId="3" applyNumberFormat="1" applyFill="1"/>
    <xf numFmtId="0" fontId="19" fillId="7" borderId="0" xfId="3" applyFill="1"/>
    <xf numFmtId="49" fontId="0" fillId="7" borderId="0" xfId="0" applyNumberFormat="1" applyFill="1"/>
    <xf numFmtId="2" fontId="19" fillId="8" borderId="0" xfId="3" applyNumberFormat="1" applyFill="1"/>
    <xf numFmtId="49" fontId="0" fillId="8" borderId="0" xfId="0" applyNumberFormat="1" applyFill="1"/>
    <xf numFmtId="2" fontId="19" fillId="9" borderId="0" xfId="3" applyNumberFormat="1" applyFill="1"/>
    <xf numFmtId="49" fontId="19" fillId="9" borderId="0" xfId="3" applyNumberFormat="1" applyFill="1"/>
    <xf numFmtId="0" fontId="19" fillId="9" borderId="0" xfId="3" applyFill="1"/>
    <xf numFmtId="49" fontId="0" fillId="0" borderId="0" xfId="0" applyNumberFormat="1" applyFill="1" applyAlignment="1">
      <alignment horizontal="left" indent="2"/>
    </xf>
    <xf numFmtId="49" fontId="5" fillId="0" borderId="0" xfId="0" applyNumberFormat="1" applyFont="1" applyFill="1" applyAlignment="1">
      <alignment horizontal="left" indent="4"/>
    </xf>
    <xf numFmtId="0" fontId="3" fillId="0" borderId="0" xfId="0" applyFont="1" applyFill="1" applyAlignment="1">
      <alignment horizontal="left" indent="2"/>
    </xf>
    <xf numFmtId="49" fontId="0" fillId="0" borderId="0" xfId="0" applyNumberFormat="1" applyFill="1" applyAlignment="1">
      <alignment horizontal="center"/>
    </xf>
    <xf numFmtId="0" fontId="5" fillId="0" borderId="0" xfId="0" applyFont="1" applyFill="1" applyAlignment="1">
      <alignment horizontal="left" vertical="center" wrapText="1" indent="4"/>
    </xf>
    <xf numFmtId="49" fontId="3" fillId="0" borderId="0" xfId="0" applyNumberFormat="1" applyFont="1" applyFill="1" applyAlignment="1">
      <alignment horizontal="left" indent="3"/>
    </xf>
    <xf numFmtId="0" fontId="3" fillId="0" borderId="1" xfId="0" applyFont="1" applyFill="1" applyBorder="1"/>
    <xf numFmtId="0" fontId="8" fillId="0" borderId="0" xfId="0" applyFont="1" applyFill="1"/>
    <xf numFmtId="49" fontId="8" fillId="0" borderId="0" xfId="0" applyNumberFormat="1" applyFont="1" applyFill="1" applyAlignment="1">
      <alignment vertical="center" wrapText="1"/>
    </xf>
    <xf numFmtId="49" fontId="8" fillId="0" borderId="0" xfId="0" applyNumberFormat="1" applyFont="1" applyFill="1" applyAlignment="1">
      <alignment horizontal="left" indent="1"/>
    </xf>
    <xf numFmtId="164" fontId="21" fillId="5" borderId="0" xfId="1" applyFont="1" applyFill="1" applyAlignment="1">
      <alignment horizontal="center"/>
    </xf>
  </cellXfs>
  <cellStyles count="6">
    <cellStyle name="Migliaia" xfId="1" builtinId="3"/>
    <cellStyle name="Migliaia 2" xfId="5" xr:uid="{00000000-0005-0000-0000-000001000000}"/>
    <cellStyle name="Normale" xfId="0" builtinId="0"/>
    <cellStyle name="Normale 2" xfId="3" xr:uid="{00000000-0005-0000-0000-000003000000}"/>
    <cellStyle name="Normale 3" xfId="4" xr:uid="{00000000-0005-0000-0000-000004000000}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euro-go.eu/templates/gect-vstopna/images/gect-logo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2057400</xdr:colOff>
      <xdr:row>5</xdr:row>
      <xdr:rowOff>7620</xdr:rowOff>
    </xdr:to>
    <xdr:pic>
      <xdr:nvPicPr>
        <xdr:cNvPr id="3" name="Immagine 2" descr="http://www.euro-go.eu/templates/gect-vstopna/images/gect-logo.png">
          <a:extLst>
            <a:ext uri="{FF2B5EF4-FFF2-40B4-BE49-F238E27FC236}">
              <a16:creationId xmlns:a16="http://schemas.microsoft.com/office/drawing/2014/main" id="{AF5BEE9C-D589-42AB-BEA7-93983D94B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057400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ectgo-my.sharepoint.com/Clienti/GECT%20GO/Bilanci/BILANCI%20CONSUNTIVI%20ante%20CDS/ANNO%202017/Bilanci%20di%20verifica%202017/BILRIC2703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5">
          <cell r="D5">
            <v>5466.95</v>
          </cell>
        </row>
        <row r="7">
          <cell r="D7">
            <v>-1822.13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94"/>
  <sheetViews>
    <sheetView tabSelected="1" topLeftCell="A169" zoomScaleNormal="100" workbookViewId="0" xr3:uid="{AEA406A1-0E4B-5B11-9CD5-51D6E497D94C}">
      <selection activeCell="D2" sqref="A2:D192"/>
    </sheetView>
  </sheetViews>
  <sheetFormatPr defaultRowHeight="15" outlineLevelCol="1"/>
  <cols>
    <col min="1" max="2" width="60.7109375" style="4" customWidth="1"/>
    <col min="3" max="3" width="18.5703125" style="118" customWidth="1"/>
    <col min="4" max="4" width="18" style="118" customWidth="1"/>
    <col min="5" max="5" width="18" style="147" hidden="1" customWidth="1" outlineLevel="1"/>
    <col min="6" max="6" width="18" style="148" hidden="1" customWidth="1" outlineLevel="1"/>
    <col min="7" max="7" width="18" style="1" customWidth="1" collapsed="1"/>
    <col min="8" max="9" width="10.140625" bestFit="1" customWidth="1"/>
  </cols>
  <sheetData>
    <row r="2" spans="1:7">
      <c r="A2"/>
      <c r="B2"/>
    </row>
    <row r="7" spans="1:7" ht="52.5">
      <c r="A7" s="103" t="s">
        <v>0</v>
      </c>
      <c r="B7" s="103" t="s">
        <v>1</v>
      </c>
      <c r="C7" s="119"/>
      <c r="D7" s="119"/>
      <c r="E7" s="214" t="s">
        <v>2</v>
      </c>
      <c r="F7" s="214"/>
      <c r="G7" s="65"/>
    </row>
    <row r="8" spans="1:7" ht="18.75">
      <c r="A8" s="31"/>
      <c r="B8" s="31"/>
      <c r="C8" s="120"/>
      <c r="D8" s="120"/>
      <c r="E8" s="149"/>
      <c r="F8" s="150"/>
      <c r="G8" s="65"/>
    </row>
    <row r="9" spans="1:7" ht="31.5">
      <c r="A9" s="87" t="s">
        <v>3</v>
      </c>
      <c r="B9" s="87" t="s">
        <v>4</v>
      </c>
      <c r="C9" s="121" t="s">
        <v>5</v>
      </c>
      <c r="D9" s="121" t="s">
        <v>5</v>
      </c>
      <c r="E9" s="151" t="s">
        <v>6</v>
      </c>
      <c r="F9" s="152" t="s">
        <v>6</v>
      </c>
      <c r="G9" s="65"/>
    </row>
    <row r="10" spans="1:7" ht="18.75">
      <c r="A10" s="88"/>
      <c r="B10" s="88"/>
      <c r="C10" s="146">
        <v>43465</v>
      </c>
      <c r="D10" s="146">
        <v>43100</v>
      </c>
      <c r="E10" s="153" t="s">
        <v>7</v>
      </c>
      <c r="F10" s="154" t="s">
        <v>8</v>
      </c>
      <c r="G10" s="65"/>
    </row>
    <row r="11" spans="1:7" ht="18.75">
      <c r="G11" s="65"/>
    </row>
    <row r="12" spans="1:7" ht="27.75" customHeight="1">
      <c r="A12" s="97" t="s">
        <v>9</v>
      </c>
      <c r="B12" s="97" t="s">
        <v>10</v>
      </c>
      <c r="C12" s="122"/>
      <c r="D12" s="122"/>
      <c r="E12" s="155"/>
      <c r="F12" s="156"/>
      <c r="G12" s="65"/>
    </row>
    <row r="13" spans="1:7" ht="27.75" customHeight="1">
      <c r="A13" s="98"/>
      <c r="B13" s="98"/>
      <c r="C13" s="123"/>
      <c r="D13" s="123"/>
      <c r="E13" s="155"/>
      <c r="F13" s="156"/>
      <c r="G13" s="65"/>
    </row>
    <row r="14" spans="1:7" ht="18.75">
      <c r="A14" s="99" t="s">
        <v>11</v>
      </c>
      <c r="B14" s="99" t="s">
        <v>12</v>
      </c>
      <c r="C14" s="124"/>
      <c r="D14" s="124"/>
      <c r="G14" s="65"/>
    </row>
    <row r="15" spans="1:7" ht="18.75">
      <c r="A15" s="4" t="s">
        <v>13</v>
      </c>
      <c r="B15" s="67" t="s">
        <v>14</v>
      </c>
      <c r="G15" s="65"/>
    </row>
    <row r="16" spans="1:7" ht="18.75">
      <c r="A16" s="4" t="s">
        <v>15</v>
      </c>
      <c r="B16" s="68" t="s">
        <v>16</v>
      </c>
      <c r="C16" s="118">
        <f>'BDV riclassificato'!D5</f>
        <v>10456.75</v>
      </c>
      <c r="D16" s="118">
        <v>5466.95</v>
      </c>
      <c r="E16" s="147">
        <f>C16-D16</f>
        <v>4989.8</v>
      </c>
      <c r="F16" s="157">
        <f>E16/D16</f>
        <v>0.91272098702201421</v>
      </c>
      <c r="G16" s="65"/>
    </row>
    <row r="17" spans="1:8" ht="18.75">
      <c r="A17" s="4" t="s">
        <v>17</v>
      </c>
      <c r="B17" s="72" t="s">
        <v>18</v>
      </c>
      <c r="C17" s="125">
        <f>'BDV riclassificato'!D7</f>
        <v>-5307.36</v>
      </c>
      <c r="D17" s="125">
        <v>-1822.13</v>
      </c>
      <c r="E17" s="158">
        <f t="shared" ref="E17:E18" si="0">C17-D17</f>
        <v>-3485.2299999999996</v>
      </c>
      <c r="F17" s="159">
        <f t="shared" ref="F17:F18" si="1">E17/D17</f>
        <v>1.9127230219578182</v>
      </c>
      <c r="G17" s="65"/>
    </row>
    <row r="18" spans="1:8" ht="18.75">
      <c r="C18" s="126">
        <f>C16+C17</f>
        <v>5149.3900000000003</v>
      </c>
      <c r="D18" s="126">
        <f>D16+D17</f>
        <v>3644.8199999999997</v>
      </c>
      <c r="E18" s="160">
        <f t="shared" si="0"/>
        <v>1504.5700000000006</v>
      </c>
      <c r="F18" s="161">
        <f t="shared" si="1"/>
        <v>0.41279679106238465</v>
      </c>
      <c r="G18" s="65"/>
    </row>
    <row r="19" spans="1:8" ht="18.75">
      <c r="F19" s="162"/>
      <c r="G19" s="65"/>
    </row>
    <row r="20" spans="1:8" ht="18.75">
      <c r="A20" s="4" t="s">
        <v>19</v>
      </c>
      <c r="B20" s="68" t="s">
        <v>20</v>
      </c>
      <c r="C20" s="126">
        <f>SUM(C21:C23)</f>
        <v>1140486.17</v>
      </c>
      <c r="D20" s="126">
        <f>SUM(D21:D23)</f>
        <v>279120.67</v>
      </c>
      <c r="E20" s="160">
        <f t="shared" ref="E20:E28" si="2">C20-D20</f>
        <v>861365.5</v>
      </c>
      <c r="F20" s="161">
        <f t="shared" ref="F20:F28" si="3">E20/D20</f>
        <v>3.085996819941712</v>
      </c>
      <c r="G20" s="65"/>
    </row>
    <row r="21" spans="1:8" ht="18.75">
      <c r="A21" s="4" t="s">
        <v>21</v>
      </c>
      <c r="B21" s="69" t="s">
        <v>22</v>
      </c>
      <c r="C21" s="118">
        <f>'BDV riclassificato'!D10+'BDV riclassificato'!D11+'BDV riclassificato'!D12+'BDV riclassificato'!D13+'BDV riclassificato'!D14</f>
        <v>800531.29999999993</v>
      </c>
      <c r="D21" s="118">
        <v>186375.56</v>
      </c>
      <c r="E21" s="147">
        <f t="shared" si="2"/>
        <v>614155.74</v>
      </c>
      <c r="F21" s="162">
        <f t="shared" si="3"/>
        <v>3.2952589921124851</v>
      </c>
      <c r="G21" s="65"/>
    </row>
    <row r="22" spans="1:8" ht="18.75">
      <c r="A22" s="4" t="s">
        <v>23</v>
      </c>
      <c r="B22" s="69" t="s">
        <v>24</v>
      </c>
      <c r="C22" s="118">
        <f>'BDV riclassificato'!D22+'BDV riclassificato'!D23+'BDV riclassificato'!D24+'BDV riclassificato'!D25</f>
        <v>230186.78</v>
      </c>
      <c r="D22" s="118">
        <v>66201.649999999994</v>
      </c>
      <c r="E22" s="147">
        <f t="shared" si="2"/>
        <v>163985.13</v>
      </c>
      <c r="F22" s="162">
        <f t="shared" si="3"/>
        <v>2.4770550280846475</v>
      </c>
      <c r="G22" s="65"/>
    </row>
    <row r="23" spans="1:8" ht="18.75">
      <c r="A23" s="4" t="s">
        <v>25</v>
      </c>
      <c r="B23" s="69" t="s">
        <v>26</v>
      </c>
      <c r="C23" s="118">
        <f>'BDV riclassificato'!D31+'BDV riclassificato'!D32+'BDV riclassificato'!D33</f>
        <v>109768.09</v>
      </c>
      <c r="D23" s="118">
        <v>26543.46</v>
      </c>
      <c r="E23" s="147">
        <f t="shared" si="2"/>
        <v>83224.63</v>
      </c>
      <c r="F23" s="162">
        <f t="shared" si="3"/>
        <v>3.1354100030666689</v>
      </c>
      <c r="G23" s="65"/>
      <c r="H23" s="1"/>
    </row>
    <row r="24" spans="1:8" ht="18.75">
      <c r="A24" s="4" t="s">
        <v>27</v>
      </c>
      <c r="B24" s="70" t="s">
        <v>28</v>
      </c>
      <c r="C24" s="126">
        <f>SUM(C25:C27)</f>
        <v>-1140486.1700000002</v>
      </c>
      <c r="D24" s="126">
        <f>SUM(D25:D27)</f>
        <v>-152910.22999999998</v>
      </c>
      <c r="E24" s="160">
        <f t="shared" si="2"/>
        <v>-987575.94000000018</v>
      </c>
      <c r="F24" s="161">
        <f t="shared" si="3"/>
        <v>6.4585341347011269</v>
      </c>
      <c r="G24" s="65"/>
    </row>
    <row r="25" spans="1:8" ht="18.75">
      <c r="A25" s="4" t="s">
        <v>29</v>
      </c>
      <c r="B25" s="69" t="s">
        <v>30</v>
      </c>
      <c r="C25" s="118">
        <f>'BDV riclassificato'!D15+'BDV riclassificato'!D16+'BDV riclassificato'!D17+'BDV riclassificato'!D18+'BDV riclassificato'!D19+'BDV riclassificato'!D20</f>
        <v>-800531.3</v>
      </c>
      <c r="D25" s="118">
        <v>-81504.429999999993</v>
      </c>
      <c r="E25" s="147">
        <f t="shared" si="2"/>
        <v>-719026.87000000011</v>
      </c>
      <c r="F25" s="162">
        <f t="shared" si="3"/>
        <v>8.8219360591810805</v>
      </c>
      <c r="G25" s="65"/>
    </row>
    <row r="26" spans="1:8" ht="18.75">
      <c r="A26" s="4" t="s">
        <v>31</v>
      </c>
      <c r="B26" s="69" t="s">
        <v>32</v>
      </c>
      <c r="C26" s="118">
        <f>'BDV riclassificato'!D26+'BDV riclassificato'!D27+'BDV riclassificato'!D28+'BDV riclassificato'!D29</f>
        <v>-230186.78</v>
      </c>
      <c r="D26" s="118">
        <v>-44922.67</v>
      </c>
      <c r="E26" s="147">
        <f t="shared" si="2"/>
        <v>-185264.11</v>
      </c>
      <c r="F26" s="162">
        <f t="shared" si="3"/>
        <v>4.1240672025950369</v>
      </c>
      <c r="G26" s="65"/>
    </row>
    <row r="27" spans="1:8" ht="18.75">
      <c r="A27" s="4" t="s">
        <v>33</v>
      </c>
      <c r="B27" s="69" t="s">
        <v>34</v>
      </c>
      <c r="C27" s="125">
        <f>'BDV riclassificato'!D34+'BDV riclassificato'!D35+'BDV riclassificato'!D36+'BDV riclassificato'!D37</f>
        <v>-109768.09</v>
      </c>
      <c r="D27" s="125">
        <v>-26483.13</v>
      </c>
      <c r="E27" s="158">
        <f t="shared" si="2"/>
        <v>-83284.959999999992</v>
      </c>
      <c r="F27" s="159">
        <f t="shared" si="3"/>
        <v>3.1448306903300325</v>
      </c>
      <c r="G27" s="65"/>
      <c r="H27" s="1"/>
    </row>
    <row r="28" spans="1:8" ht="18.75">
      <c r="C28" s="118">
        <f>C20+C24</f>
        <v>0</v>
      </c>
      <c r="D28" s="118">
        <f>D20+D24</f>
        <v>126210.44</v>
      </c>
      <c r="E28" s="147">
        <f t="shared" si="2"/>
        <v>-126210.44</v>
      </c>
      <c r="F28" s="162">
        <f t="shared" si="3"/>
        <v>-1</v>
      </c>
      <c r="G28" s="65"/>
      <c r="H28" s="1"/>
    </row>
    <row r="29" spans="1:8" ht="18.75">
      <c r="C29" s="125"/>
      <c r="D29" s="125"/>
      <c r="E29" s="158"/>
      <c r="F29" s="159"/>
      <c r="G29" s="65"/>
      <c r="H29" s="1"/>
    </row>
    <row r="30" spans="1:8" ht="18.75">
      <c r="A30" s="5" t="s">
        <v>35</v>
      </c>
      <c r="B30" s="74" t="s">
        <v>36</v>
      </c>
      <c r="C30" s="127">
        <f>C16+C17+C20+C24</f>
        <v>5149.3899999996647</v>
      </c>
      <c r="D30" s="127">
        <f>D16+D17+D20+D24</f>
        <v>129855.26000000001</v>
      </c>
      <c r="E30" s="163">
        <f>C30-D30</f>
        <v>-124705.87000000034</v>
      </c>
      <c r="F30" s="164">
        <f>E30/D30</f>
        <v>-0.96034515659974296</v>
      </c>
      <c r="G30" s="65"/>
    </row>
    <row r="31" spans="1:8" ht="18.75">
      <c r="F31" s="162"/>
      <c r="G31" s="65"/>
    </row>
    <row r="32" spans="1:8" ht="18.75">
      <c r="A32" s="4" t="s">
        <v>37</v>
      </c>
      <c r="B32" s="67" t="s">
        <v>38</v>
      </c>
      <c r="F32" s="162"/>
      <c r="G32" s="65"/>
    </row>
    <row r="33" spans="1:7" ht="18.75">
      <c r="A33" t="s">
        <v>39</v>
      </c>
      <c r="B33" s="75" t="s">
        <v>40</v>
      </c>
      <c r="C33" s="118">
        <f>'BDV riclassificato'!D42</f>
        <v>292.8</v>
      </c>
      <c r="E33" s="147">
        <f t="shared" ref="E33:E40" si="4">C33-D33</f>
        <v>292.8</v>
      </c>
      <c r="F33" s="162" t="e">
        <f t="shared" ref="F33:F40" si="5">E33/D33</f>
        <v>#DIV/0!</v>
      </c>
      <c r="G33" s="65"/>
    </row>
    <row r="34" spans="1:7" ht="18.75">
      <c r="A34" s="4" t="s">
        <v>17</v>
      </c>
      <c r="B34" s="72" t="s">
        <v>18</v>
      </c>
      <c r="C34" s="118">
        <f>'BDV riclassificato'!D44</f>
        <v>-29.28</v>
      </c>
      <c r="E34" s="147">
        <f t="shared" si="4"/>
        <v>-29.28</v>
      </c>
      <c r="F34" s="162" t="e">
        <f t="shared" si="5"/>
        <v>#DIV/0!</v>
      </c>
      <c r="G34" s="65"/>
    </row>
    <row r="35" spans="1:7" ht="18.75">
      <c r="A35" t="s">
        <v>41</v>
      </c>
      <c r="B35" s="68" t="s">
        <v>42</v>
      </c>
      <c r="C35" s="118">
        <f>'BDV riclassificato'!D47</f>
        <v>5836.48</v>
      </c>
      <c r="E35" s="147">
        <f t="shared" si="4"/>
        <v>5836.48</v>
      </c>
      <c r="F35" s="162" t="e">
        <f t="shared" si="5"/>
        <v>#DIV/0!</v>
      </c>
      <c r="G35" s="65"/>
    </row>
    <row r="36" spans="1:7" ht="18.75">
      <c r="A36" s="4" t="s">
        <v>17</v>
      </c>
      <c r="B36" s="72" t="s">
        <v>18</v>
      </c>
      <c r="C36" s="118">
        <f>'BDV riclassificato'!D49</f>
        <v>-437.74</v>
      </c>
      <c r="E36" s="147">
        <f t="shared" si="4"/>
        <v>-437.74</v>
      </c>
      <c r="F36" s="162" t="e">
        <f t="shared" si="5"/>
        <v>#DIV/0!</v>
      </c>
      <c r="G36" s="65"/>
    </row>
    <row r="37" spans="1:7">
      <c r="A37" t="s">
        <v>43</v>
      </c>
      <c r="B37" s="204" t="s">
        <v>44</v>
      </c>
      <c r="C37" s="118">
        <f>'BDV riclassificato'!D52+'BDV riclassificato'!D54+'BDV riclassificato'!D56</f>
        <v>6562.86</v>
      </c>
      <c r="D37" s="118">
        <f>2944.1+1259.65</f>
        <v>4203.75</v>
      </c>
      <c r="E37" s="147">
        <f t="shared" si="4"/>
        <v>2359.1099999999997</v>
      </c>
      <c r="F37" s="162">
        <f t="shared" si="5"/>
        <v>0.56119179304192679</v>
      </c>
      <c r="G37" s="113" t="s">
        <v>45</v>
      </c>
    </row>
    <row r="38" spans="1:7" ht="18.75">
      <c r="A38" s="4" t="s">
        <v>17</v>
      </c>
      <c r="B38" s="72" t="s">
        <v>18</v>
      </c>
      <c r="C38" s="125">
        <f>'BDV riclassificato'!D58+'BDV riclassificato'!D60+'BDV riclassificato'!D62</f>
        <v>-1471.48</v>
      </c>
      <c r="D38" s="125">
        <f>-294.41-125.97</f>
        <v>-420.38</v>
      </c>
      <c r="E38" s="158">
        <f t="shared" si="4"/>
        <v>-1051.0999999999999</v>
      </c>
      <c r="F38" s="162">
        <f t="shared" si="5"/>
        <v>2.5003568200199817</v>
      </c>
      <c r="G38" s="65"/>
    </row>
    <row r="39" spans="1:7" ht="18.75">
      <c r="A39" s="5" t="s">
        <v>46</v>
      </c>
      <c r="B39" s="73" t="s">
        <v>47</v>
      </c>
      <c r="C39" s="128">
        <f>SUM(C33:C38)</f>
        <v>10753.64</v>
      </c>
      <c r="D39" s="128">
        <f>SUM(D33:D38)</f>
        <v>3783.37</v>
      </c>
      <c r="E39" s="165">
        <f t="shared" si="4"/>
        <v>6970.2699999999995</v>
      </c>
      <c r="F39" s="164">
        <f t="shared" si="5"/>
        <v>1.842344259218633</v>
      </c>
      <c r="G39" s="65"/>
    </row>
    <row r="40" spans="1:7" ht="18.75">
      <c r="A40" s="19" t="s">
        <v>48</v>
      </c>
      <c r="B40" s="20" t="s">
        <v>49</v>
      </c>
      <c r="C40" s="128">
        <f>C30+C39</f>
        <v>15903.029999999664</v>
      </c>
      <c r="D40" s="128">
        <f>D30+D39</f>
        <v>133638.63</v>
      </c>
      <c r="E40" s="165">
        <f t="shared" si="4"/>
        <v>-117735.60000000034</v>
      </c>
      <c r="F40" s="166">
        <f t="shared" si="5"/>
        <v>-0.8809997528409288</v>
      </c>
      <c r="G40" s="65"/>
    </row>
    <row r="41" spans="1:7" ht="18.75">
      <c r="F41" s="162"/>
      <c r="G41" s="65"/>
    </row>
    <row r="42" spans="1:7">
      <c r="F42" s="162"/>
    </row>
    <row r="43" spans="1:7">
      <c r="A43" s="100" t="s">
        <v>50</v>
      </c>
      <c r="B43" s="100" t="s">
        <v>51</v>
      </c>
      <c r="C43" s="124"/>
      <c r="D43" s="124"/>
      <c r="F43" s="162"/>
      <c r="G43" s="89"/>
    </row>
    <row r="44" spans="1:7">
      <c r="A44" s="5" t="s">
        <v>52</v>
      </c>
      <c r="B44" s="74" t="s">
        <v>53</v>
      </c>
      <c r="F44" s="162"/>
    </row>
    <row r="45" spans="1:7">
      <c r="A45" s="5" t="s">
        <v>54</v>
      </c>
      <c r="B45" s="76" t="s">
        <v>55</v>
      </c>
      <c r="F45" s="162"/>
    </row>
    <row r="46" spans="1:7">
      <c r="A46" s="4" t="s">
        <v>56</v>
      </c>
      <c r="B46" s="72" t="s">
        <v>57</v>
      </c>
      <c r="C46" s="126"/>
      <c r="D46" s="126"/>
      <c r="E46" s="160"/>
      <c r="F46" s="162"/>
    </row>
    <row r="47" spans="1:7">
      <c r="A47" s="6" t="s">
        <v>58</v>
      </c>
      <c r="B47" s="104" t="s">
        <v>59</v>
      </c>
      <c r="C47" s="118">
        <f>'BDV riclassificato'!D79</f>
        <v>16278.3</v>
      </c>
      <c r="D47" s="118">
        <v>6770.42</v>
      </c>
      <c r="E47" s="147">
        <f>C47-D47</f>
        <v>9507.8799999999992</v>
      </c>
      <c r="F47" s="167">
        <f>E47/D47</f>
        <v>1.4043264671911047</v>
      </c>
      <c r="G47" s="7"/>
    </row>
    <row r="48" spans="1:7">
      <c r="A48" s="6" t="s">
        <v>60</v>
      </c>
      <c r="B48" s="104" t="s">
        <v>61</v>
      </c>
      <c r="C48" s="118">
        <f>'BDV riclassificato'!D80</f>
        <v>14104.78</v>
      </c>
      <c r="D48" s="118">
        <v>4895.7</v>
      </c>
      <c r="E48" s="147">
        <f t="shared" ref="E48:E54" si="6">C48-D48</f>
        <v>9209.0800000000017</v>
      </c>
      <c r="F48" s="167">
        <f t="shared" ref="F48:F55" si="7">E48/D48</f>
        <v>1.8810548031946406</v>
      </c>
      <c r="G48" s="7"/>
    </row>
    <row r="49" spans="1:7">
      <c r="A49" s="6" t="s">
        <v>62</v>
      </c>
      <c r="B49" s="104" t="s">
        <v>63</v>
      </c>
      <c r="C49" s="118">
        <f>'BDV riclassificato'!D81</f>
        <v>5462.42</v>
      </c>
      <c r="D49" s="118">
        <v>2877.19</v>
      </c>
      <c r="E49" s="147">
        <f t="shared" si="6"/>
        <v>2585.23</v>
      </c>
      <c r="F49" s="167">
        <f t="shared" si="7"/>
        <v>0.89852599237450426</v>
      </c>
      <c r="G49" s="7"/>
    </row>
    <row r="50" spans="1:7">
      <c r="A50" s="6" t="s">
        <v>64</v>
      </c>
      <c r="B50" s="205" t="s">
        <v>65</v>
      </c>
      <c r="C50" s="129">
        <f>'BDV riclassificato'!D76</f>
        <v>452631.17</v>
      </c>
      <c r="D50" s="129">
        <v>81504.429999999993</v>
      </c>
      <c r="E50" s="168">
        <f t="shared" si="6"/>
        <v>371126.74</v>
      </c>
      <c r="F50" s="167">
        <f t="shared" si="7"/>
        <v>4.5534548244800925</v>
      </c>
      <c r="G50" s="7"/>
    </row>
    <row r="51" spans="1:7">
      <c r="A51" s="6" t="s">
        <v>66</v>
      </c>
      <c r="B51" s="205" t="s">
        <v>67</v>
      </c>
      <c r="C51" s="129">
        <f>'BDV riclassificato'!D77</f>
        <v>152255.76999999999</v>
      </c>
      <c r="D51" s="129">
        <v>44922.67</v>
      </c>
      <c r="E51" s="168">
        <f t="shared" si="6"/>
        <v>107333.09999999999</v>
      </c>
      <c r="F51" s="167">
        <f t="shared" si="7"/>
        <v>2.3892858550037208</v>
      </c>
      <c r="G51" s="7"/>
    </row>
    <row r="52" spans="1:7">
      <c r="A52" s="6" t="s">
        <v>68</v>
      </c>
      <c r="B52" s="205" t="s">
        <v>69</v>
      </c>
      <c r="C52" s="129">
        <f>'BDV riclassificato'!D78</f>
        <v>50205.52</v>
      </c>
      <c r="D52" s="129">
        <v>26483.13</v>
      </c>
      <c r="E52" s="168">
        <f t="shared" si="6"/>
        <v>23722.389999999996</v>
      </c>
      <c r="F52" s="167">
        <f t="shared" si="7"/>
        <v>0.89575476916814567</v>
      </c>
      <c r="G52" s="7"/>
    </row>
    <row r="53" spans="1:7">
      <c r="A53" s="6" t="s">
        <v>70</v>
      </c>
      <c r="B53" s="205" t="s">
        <v>71</v>
      </c>
      <c r="C53" s="129">
        <f>'BDV riclassificato'!D82</f>
        <v>299404.03999999998</v>
      </c>
      <c r="D53" s="129">
        <v>0</v>
      </c>
      <c r="E53" s="168">
        <f t="shared" si="6"/>
        <v>299404.03999999998</v>
      </c>
      <c r="F53" s="167" t="e">
        <f t="shared" ref="F53" si="8">E53/D53</f>
        <v>#DIV/0!</v>
      </c>
      <c r="G53" s="7"/>
    </row>
    <row r="54" spans="1:7">
      <c r="A54" s="8" t="s">
        <v>72</v>
      </c>
      <c r="B54" s="205" t="s">
        <v>73</v>
      </c>
      <c r="C54" s="125">
        <f>'BDV riclassificato'!D74+'BDV riclassificato'!D75+'BDV riclassificato'!D83</f>
        <v>1002.8399999999999</v>
      </c>
      <c r="D54" s="125">
        <v>508.64</v>
      </c>
      <c r="E54" s="158">
        <f t="shared" si="6"/>
        <v>494.19999999999993</v>
      </c>
      <c r="F54" s="159">
        <f t="shared" si="7"/>
        <v>0.97161056936143431</v>
      </c>
      <c r="G54" s="16"/>
    </row>
    <row r="55" spans="1:7">
      <c r="A55" s="5" t="s">
        <v>74</v>
      </c>
      <c r="B55" s="78" t="s">
        <v>47</v>
      </c>
      <c r="C55" s="128">
        <f>SUM(C47:C54)</f>
        <v>991344.84</v>
      </c>
      <c r="D55" s="128">
        <f>SUM(D47:D54)</f>
        <v>167962.18</v>
      </c>
      <c r="E55" s="165">
        <f>C55-D55</f>
        <v>823382.65999999992</v>
      </c>
      <c r="F55" s="166">
        <f t="shared" si="7"/>
        <v>4.9021908384375577</v>
      </c>
      <c r="G55" s="18"/>
    </row>
    <row r="56" spans="1:7">
      <c r="A56" s="8"/>
      <c r="B56" s="77"/>
      <c r="F56" s="162"/>
    </row>
    <row r="57" spans="1:7">
      <c r="A57" s="5" t="s">
        <v>75</v>
      </c>
      <c r="B57" s="74" t="s">
        <v>76</v>
      </c>
      <c r="F57" s="162"/>
    </row>
    <row r="58" spans="1:7">
      <c r="A58" t="s">
        <v>77</v>
      </c>
      <c r="B58" s="70" t="s">
        <v>78</v>
      </c>
      <c r="C58" s="118">
        <f>'BDV riclassificato'!D94</f>
        <v>236314.19</v>
      </c>
      <c r="D58" s="118">
        <v>433948.9</v>
      </c>
      <c r="E58" s="147">
        <f t="shared" ref="E58:E61" si="9">C58-D58</f>
        <v>-197634.71000000002</v>
      </c>
      <c r="F58" s="162">
        <f t="shared" ref="F58:F65" si="10">E58/D58</f>
        <v>-0.45543313970838506</v>
      </c>
    </row>
    <row r="59" spans="1:7">
      <c r="A59" t="s">
        <v>79</v>
      </c>
      <c r="B59" s="70" t="s">
        <v>80</v>
      </c>
      <c r="C59" s="125">
        <f>'BDV riclassificato'!D97</f>
        <v>144.36000000000001</v>
      </c>
      <c r="D59" s="125">
        <v>213.84</v>
      </c>
      <c r="E59" s="158">
        <f t="shared" si="9"/>
        <v>-69.47999999999999</v>
      </c>
      <c r="F59" s="159">
        <f t="shared" si="10"/>
        <v>-0.32491582491582488</v>
      </c>
      <c r="G59" s="16"/>
    </row>
    <row r="60" spans="1:7">
      <c r="A60" s="2" t="s">
        <v>81</v>
      </c>
      <c r="B60" s="78" t="s">
        <v>82</v>
      </c>
      <c r="C60" s="127">
        <f>SUM(C58:C59)</f>
        <v>236458.55</v>
      </c>
      <c r="D60" s="127">
        <f>SUM(D58:D59)</f>
        <v>434162.74000000005</v>
      </c>
      <c r="E60" s="163">
        <f t="shared" si="9"/>
        <v>-197704.19000000006</v>
      </c>
      <c r="F60" s="164">
        <f t="shared" si="10"/>
        <v>-0.45536885546650097</v>
      </c>
      <c r="G60" s="17"/>
    </row>
    <row r="61" spans="1:7">
      <c r="A61" s="20" t="s">
        <v>83</v>
      </c>
      <c r="B61" s="20" t="s">
        <v>84</v>
      </c>
      <c r="C61" s="128">
        <f>C55+C60</f>
        <v>1227803.3899999999</v>
      </c>
      <c r="D61" s="128">
        <f>D55+D60</f>
        <v>602124.92000000004</v>
      </c>
      <c r="E61" s="165">
        <f t="shared" si="9"/>
        <v>625678.46999999986</v>
      </c>
      <c r="F61" s="166">
        <f t="shared" si="10"/>
        <v>1.0391173811573848</v>
      </c>
      <c r="G61" s="105"/>
    </row>
    <row r="62" spans="1:7">
      <c r="F62" s="162"/>
      <c r="G62" s="105"/>
    </row>
    <row r="63" spans="1:7">
      <c r="A63" s="99" t="s">
        <v>85</v>
      </c>
      <c r="B63" s="99" t="s">
        <v>86</v>
      </c>
      <c r="C63" s="124">
        <f>'BDV riclassificato'!D100</f>
        <v>8251.9500000000007</v>
      </c>
      <c r="D63" s="124">
        <v>3996.57</v>
      </c>
      <c r="E63" s="147">
        <f t="shared" ref="E63:E65" si="11">C63-D63</f>
        <v>4255.380000000001</v>
      </c>
      <c r="F63" s="162">
        <f t="shared" si="10"/>
        <v>1.0647580300107344</v>
      </c>
      <c r="G63" s="105"/>
    </row>
    <row r="64" spans="1:7">
      <c r="A64" s="19" t="s">
        <v>87</v>
      </c>
      <c r="B64" s="19" t="s">
        <v>88</v>
      </c>
      <c r="C64" s="128">
        <f>C63</f>
        <v>8251.9500000000007</v>
      </c>
      <c r="D64" s="128">
        <f>D63</f>
        <v>3996.57</v>
      </c>
      <c r="E64" s="165">
        <f t="shared" si="11"/>
        <v>4255.380000000001</v>
      </c>
      <c r="F64" s="166">
        <f t="shared" si="10"/>
        <v>1.0647580300107344</v>
      </c>
      <c r="G64" s="18"/>
    </row>
    <row r="65" spans="1:9" ht="15.75">
      <c r="A65" s="21" t="s">
        <v>89</v>
      </c>
      <c r="B65" s="21" t="s">
        <v>90</v>
      </c>
      <c r="C65" s="130">
        <f>C40+C61+C64</f>
        <v>1251958.3699999994</v>
      </c>
      <c r="D65" s="130">
        <f>D40+D61+D64</f>
        <v>739760.12</v>
      </c>
      <c r="E65" s="169">
        <f t="shared" si="11"/>
        <v>512198.24999999942</v>
      </c>
      <c r="F65" s="170">
        <f t="shared" si="10"/>
        <v>0.69238424207025306</v>
      </c>
      <c r="G65" s="22"/>
      <c r="I65" s="1"/>
    </row>
    <row r="66" spans="1:9" ht="15.75">
      <c r="A66" s="114"/>
      <c r="B66" s="114"/>
      <c r="C66" s="131"/>
      <c r="D66" s="131"/>
      <c r="E66" s="171"/>
      <c r="F66" s="172"/>
      <c r="G66" s="115"/>
      <c r="I66" s="1"/>
    </row>
    <row r="67" spans="1:9" ht="31.5">
      <c r="A67" s="87" t="s">
        <v>3</v>
      </c>
      <c r="B67" s="87" t="s">
        <v>4</v>
      </c>
      <c r="C67" s="121" t="str">
        <f>C9</f>
        <v>Consuntivo
Bilanca stanja</v>
      </c>
      <c r="D67" s="121" t="str">
        <f>D9</f>
        <v>Consuntivo
Bilanca stanja</v>
      </c>
      <c r="E67" s="151" t="s">
        <v>6</v>
      </c>
      <c r="F67" s="152" t="s">
        <v>6</v>
      </c>
      <c r="G67" s="65"/>
    </row>
    <row r="68" spans="1:9" ht="18.75">
      <c r="A68" s="88"/>
      <c r="B68" s="88"/>
      <c r="C68" s="146">
        <v>43465</v>
      </c>
      <c r="D68" s="146">
        <v>43100</v>
      </c>
      <c r="E68" s="153" t="s">
        <v>7</v>
      </c>
      <c r="F68" s="154" t="s">
        <v>8</v>
      </c>
      <c r="G68" s="65"/>
    </row>
    <row r="69" spans="1:9" ht="18.75">
      <c r="G69" s="65"/>
    </row>
    <row r="70" spans="1:9">
      <c r="F70" s="162"/>
    </row>
    <row r="71" spans="1:9" ht="27" customHeight="1">
      <c r="A71" s="95" t="s">
        <v>91</v>
      </c>
      <c r="B71" s="95" t="s">
        <v>92</v>
      </c>
      <c r="C71" s="132"/>
      <c r="D71" s="132"/>
      <c r="E71" s="173"/>
      <c r="F71" s="174"/>
      <c r="G71" s="96"/>
    </row>
    <row r="72" spans="1:9">
      <c r="A72"/>
      <c r="B72"/>
      <c r="F72" s="162"/>
    </row>
    <row r="73" spans="1:9">
      <c r="A73" s="99" t="s">
        <v>93</v>
      </c>
      <c r="B73" s="99" t="s">
        <v>94</v>
      </c>
      <c r="C73" s="124"/>
      <c r="D73" s="124"/>
      <c r="F73" s="162"/>
      <c r="G73" s="89"/>
    </row>
    <row r="74" spans="1:9">
      <c r="A74" s="4" t="s">
        <v>95</v>
      </c>
      <c r="B74" s="69" t="s">
        <v>96</v>
      </c>
      <c r="C74" s="118">
        <f>-'BDV riclassificato'!D105</f>
        <v>40000</v>
      </c>
      <c r="D74" s="118">
        <v>40000</v>
      </c>
      <c r="E74" s="147">
        <f t="shared" ref="E74:E78" si="12">C74-D74</f>
        <v>0</v>
      </c>
      <c r="F74" s="162">
        <f t="shared" ref="F74:F78" si="13">E74/D74</f>
        <v>0</v>
      </c>
    </row>
    <row r="75" spans="1:9">
      <c r="A75" s="4" t="s">
        <v>97</v>
      </c>
      <c r="B75" s="69" t="s">
        <v>98</v>
      </c>
      <c r="C75" s="118">
        <v>0</v>
      </c>
      <c r="D75" s="118">
        <v>0</v>
      </c>
      <c r="E75" s="147">
        <f t="shared" si="12"/>
        <v>0</v>
      </c>
      <c r="F75" s="162" t="e">
        <f t="shared" si="13"/>
        <v>#DIV/0!</v>
      </c>
    </row>
    <row r="76" spans="1:9">
      <c r="A76" s="4" t="s">
        <v>99</v>
      </c>
      <c r="B76" s="69" t="s">
        <v>100</v>
      </c>
      <c r="C76" s="118">
        <f>-'BDV riclassificato'!D107</f>
        <v>76357.350000000006</v>
      </c>
      <c r="D76" s="118">
        <v>9497.0499999999993</v>
      </c>
      <c r="E76" s="147">
        <f t="shared" si="12"/>
        <v>66860.3</v>
      </c>
      <c r="F76" s="162">
        <f t="shared" si="13"/>
        <v>7.0401124559731718</v>
      </c>
    </row>
    <row r="77" spans="1:9">
      <c r="A77" s="4" t="s">
        <v>101</v>
      </c>
      <c r="B77" s="69" t="s">
        <v>102</v>
      </c>
      <c r="C77" s="125">
        <f>'BDV riclassificato'!D236</f>
        <v>166356.47</v>
      </c>
      <c r="D77" s="125">
        <v>66860.28</v>
      </c>
      <c r="E77" s="158">
        <f t="shared" si="12"/>
        <v>99496.19</v>
      </c>
      <c r="F77" s="159">
        <f t="shared" si="13"/>
        <v>1.4881210488499301</v>
      </c>
      <c r="G77" s="16"/>
    </row>
    <row r="78" spans="1:9">
      <c r="A78" s="20" t="s">
        <v>103</v>
      </c>
      <c r="B78" s="20" t="s">
        <v>104</v>
      </c>
      <c r="C78" s="128">
        <f>SUM(C74:C77)</f>
        <v>282713.82</v>
      </c>
      <c r="D78" s="128">
        <f>SUM(D74:D77)</f>
        <v>116357.33</v>
      </c>
      <c r="E78" s="165">
        <f t="shared" si="12"/>
        <v>166356.49</v>
      </c>
      <c r="F78" s="166">
        <f t="shared" si="13"/>
        <v>1.4297035691692135</v>
      </c>
      <c r="G78" s="18"/>
      <c r="H78" s="3"/>
    </row>
    <row r="79" spans="1:9">
      <c r="F79" s="162"/>
    </row>
    <row r="80" spans="1:9">
      <c r="A80" s="101" t="s">
        <v>105</v>
      </c>
      <c r="B80" s="101" t="s">
        <v>106</v>
      </c>
      <c r="C80" s="133">
        <f>-'BDV riclassificato'!D111</f>
        <v>15641.71</v>
      </c>
      <c r="D80" s="133">
        <v>4036.21</v>
      </c>
      <c r="E80" s="165">
        <f>C80-D80</f>
        <v>11605.5</v>
      </c>
      <c r="F80" s="166">
        <f t="shared" ref="F80" si="14">E80/D80</f>
        <v>2.8753459309599849</v>
      </c>
      <c r="G80" s="102"/>
    </row>
    <row r="81" spans="1:7">
      <c r="F81" s="162"/>
    </row>
    <row r="82" spans="1:7">
      <c r="A82" s="99" t="s">
        <v>107</v>
      </c>
      <c r="B82" s="99" t="s">
        <v>108</v>
      </c>
      <c r="C82" s="124"/>
      <c r="D82" s="124"/>
      <c r="F82" s="162"/>
      <c r="G82" s="89"/>
    </row>
    <row r="83" spans="1:7">
      <c r="A83" s="2" t="s">
        <v>109</v>
      </c>
      <c r="B83" s="206" t="s">
        <v>110</v>
      </c>
      <c r="F83" s="162"/>
    </row>
    <row r="84" spans="1:7">
      <c r="A84" s="15" t="s">
        <v>111</v>
      </c>
      <c r="B84" s="15" t="s">
        <v>57</v>
      </c>
      <c r="C84" s="125">
        <f>-'BDV riclassificato'!D114</f>
        <v>180426.76</v>
      </c>
      <c r="D84" s="125">
        <v>0</v>
      </c>
      <c r="E84" s="158">
        <f t="shared" ref="E84:E85" si="15">C84-D84</f>
        <v>180426.76</v>
      </c>
      <c r="F84" s="159" t="e">
        <f t="shared" ref="F84:F85" si="16">E84/D84</f>
        <v>#DIV/0!</v>
      </c>
      <c r="G84" s="16"/>
    </row>
    <row r="85" spans="1:7">
      <c r="A85" s="5" t="s">
        <v>112</v>
      </c>
      <c r="B85" s="76" t="s">
        <v>113</v>
      </c>
      <c r="C85" s="128">
        <f>C84</f>
        <v>180426.76</v>
      </c>
      <c r="D85" s="128">
        <f>D84</f>
        <v>0</v>
      </c>
      <c r="E85" s="165">
        <f t="shared" si="15"/>
        <v>180426.76</v>
      </c>
      <c r="F85" s="166" t="e">
        <f t="shared" si="16"/>
        <v>#DIV/0!</v>
      </c>
      <c r="G85" s="18"/>
    </row>
    <row r="86" spans="1:7">
      <c r="F86" s="162"/>
    </row>
    <row r="87" spans="1:7">
      <c r="A87" s="2" t="s">
        <v>114</v>
      </c>
      <c r="B87" s="66" t="s">
        <v>115</v>
      </c>
      <c r="F87" s="162"/>
    </row>
    <row r="88" spans="1:7">
      <c r="A88" s="15" t="s">
        <v>116</v>
      </c>
      <c r="B88" s="15" t="s">
        <v>117</v>
      </c>
      <c r="F88" s="162"/>
    </row>
    <row r="89" spans="1:7">
      <c r="A89" s="6" t="s">
        <v>118</v>
      </c>
      <c r="B89" s="79" t="s">
        <v>119</v>
      </c>
      <c r="C89" s="129">
        <f>-'BDV riclassificato'!D117</f>
        <v>250000</v>
      </c>
      <c r="D89" s="129">
        <f>83624.44+166375.56</f>
        <v>250000</v>
      </c>
      <c r="E89" s="168">
        <f t="shared" ref="E89:E90" si="17">C89-D89</f>
        <v>0</v>
      </c>
      <c r="F89" s="167">
        <f t="shared" ref="F89:F90" si="18">E89/D89</f>
        <v>0</v>
      </c>
      <c r="G89" s="7"/>
    </row>
    <row r="90" spans="1:7">
      <c r="A90" s="6" t="s">
        <v>120</v>
      </c>
      <c r="B90" s="79" t="s">
        <v>121</v>
      </c>
      <c r="C90" s="129">
        <f>-'BDV riclassificato'!D118</f>
        <v>250000</v>
      </c>
      <c r="D90" s="129">
        <f>203798.34+46201.66</f>
        <v>250000</v>
      </c>
      <c r="E90" s="168">
        <f t="shared" si="17"/>
        <v>0</v>
      </c>
      <c r="F90" s="167">
        <f t="shared" si="18"/>
        <v>0</v>
      </c>
      <c r="G90" s="7"/>
    </row>
    <row r="91" spans="1:7">
      <c r="A91" s="15" t="s">
        <v>111</v>
      </c>
      <c r="B91" s="207" t="s">
        <v>57</v>
      </c>
      <c r="F91" s="162"/>
    </row>
    <row r="92" spans="1:7">
      <c r="A92" s="6" t="s">
        <v>122</v>
      </c>
      <c r="B92" s="208" t="s">
        <v>123</v>
      </c>
      <c r="C92" s="129">
        <v>0</v>
      </c>
      <c r="D92" s="129">
        <v>60000</v>
      </c>
      <c r="E92" s="168">
        <f t="shared" ref="E92:E93" si="19">C92-D92</f>
        <v>-60000</v>
      </c>
      <c r="F92" s="175">
        <f t="shared" ref="F92:F94" si="20">E92/D92</f>
        <v>-1</v>
      </c>
      <c r="G92" s="23"/>
    </row>
    <row r="93" spans="1:7">
      <c r="A93" s="6" t="s">
        <v>124</v>
      </c>
      <c r="B93" s="208" t="s">
        <v>125</v>
      </c>
      <c r="C93" s="125">
        <f>-'BDV riclassificato'!D119</f>
        <v>8000</v>
      </c>
      <c r="D93" s="125"/>
      <c r="E93" s="158">
        <f t="shared" si="19"/>
        <v>8000</v>
      </c>
      <c r="F93" s="167"/>
      <c r="G93" s="7"/>
    </row>
    <row r="94" spans="1:7">
      <c r="A94" s="5" t="s">
        <v>126</v>
      </c>
      <c r="B94" s="209" t="s">
        <v>127</v>
      </c>
      <c r="C94" s="128">
        <f>SUM(C89:C93)</f>
        <v>508000</v>
      </c>
      <c r="D94" s="128">
        <f>SUM(D89:D93)</f>
        <v>560000</v>
      </c>
      <c r="E94" s="165">
        <f>C94-D94</f>
        <v>-52000</v>
      </c>
      <c r="F94" s="166">
        <f t="shared" si="20"/>
        <v>-9.285714285714286E-2</v>
      </c>
      <c r="G94" s="18"/>
    </row>
    <row r="95" spans="1:7">
      <c r="F95" s="162"/>
    </row>
    <row r="96" spans="1:7">
      <c r="A96" s="2" t="s">
        <v>128</v>
      </c>
      <c r="B96" s="66" t="s">
        <v>129</v>
      </c>
      <c r="F96" s="162"/>
    </row>
    <row r="97" spans="1:7">
      <c r="A97" s="15" t="s">
        <v>111</v>
      </c>
      <c r="B97" s="15" t="s">
        <v>57</v>
      </c>
      <c r="C97" s="125">
        <f>-('BDV riclassificato'!D122+'BDV riclassificato'!D123)</f>
        <v>260544.30000000002</v>
      </c>
      <c r="D97" s="125">
        <f>3546.67+4421.26+40962.11</f>
        <v>48930.04</v>
      </c>
      <c r="E97" s="158">
        <f t="shared" ref="E97:E98" si="21">C97-D97</f>
        <v>211614.26</v>
      </c>
      <c r="F97" s="159">
        <f t="shared" ref="F97:F98" si="22">E97/D97</f>
        <v>4.32483316997084</v>
      </c>
      <c r="G97" s="16"/>
    </row>
    <row r="98" spans="1:7">
      <c r="A98" s="5" t="s">
        <v>130</v>
      </c>
      <c r="B98" s="76" t="s">
        <v>131</v>
      </c>
      <c r="C98" s="128">
        <f>C97</f>
        <v>260544.30000000002</v>
      </c>
      <c r="D98" s="128">
        <f>D97</f>
        <v>48930.04</v>
      </c>
      <c r="E98" s="165">
        <f t="shared" si="21"/>
        <v>211614.26</v>
      </c>
      <c r="F98" s="166">
        <f t="shared" si="22"/>
        <v>4.32483316997084</v>
      </c>
      <c r="G98" s="18"/>
    </row>
    <row r="99" spans="1:7">
      <c r="F99" s="162"/>
    </row>
    <row r="100" spans="1:7">
      <c r="A100" s="2" t="s">
        <v>132</v>
      </c>
      <c r="B100" s="66" t="s">
        <v>133</v>
      </c>
      <c r="F100" s="162"/>
    </row>
    <row r="101" spans="1:7">
      <c r="A101" s="15" t="s">
        <v>134</v>
      </c>
      <c r="B101" s="15" t="s">
        <v>57</v>
      </c>
      <c r="C101" s="125">
        <f>-('BDV riclassificato'!D128+'BDV riclassificato'!D129+'BDV riclassificato'!D130)</f>
        <v>3195.08</v>
      </c>
      <c r="D101" s="125">
        <f>263.75+9693.62</f>
        <v>9957.3700000000008</v>
      </c>
      <c r="E101" s="158">
        <f t="shared" ref="E101:E102" si="23">C101-D101</f>
        <v>-6762.2900000000009</v>
      </c>
      <c r="F101" s="159">
        <f t="shared" ref="F101:F102" si="24">E101/D101</f>
        <v>-0.67912410606415152</v>
      </c>
      <c r="G101" s="16"/>
    </row>
    <row r="102" spans="1:7">
      <c r="A102" s="5" t="s">
        <v>135</v>
      </c>
      <c r="B102" s="76" t="s">
        <v>136</v>
      </c>
      <c r="C102" s="128">
        <f>C101</f>
        <v>3195.08</v>
      </c>
      <c r="D102" s="128">
        <f>D101</f>
        <v>9957.3700000000008</v>
      </c>
      <c r="E102" s="165">
        <f t="shared" si="23"/>
        <v>-6762.2900000000009</v>
      </c>
      <c r="F102" s="166">
        <f t="shared" si="24"/>
        <v>-0.67912410606415152</v>
      </c>
      <c r="G102" s="18"/>
    </row>
    <row r="103" spans="1:7">
      <c r="A103" s="5"/>
      <c r="B103" s="5"/>
      <c r="C103" s="126"/>
      <c r="D103" s="126"/>
      <c r="E103" s="160"/>
      <c r="F103" s="161"/>
      <c r="G103" s="3"/>
    </row>
    <row r="104" spans="1:7">
      <c r="A104" s="2" t="s">
        <v>137</v>
      </c>
      <c r="B104" s="66" t="s">
        <v>138</v>
      </c>
      <c r="C104" s="126"/>
      <c r="D104" s="126"/>
      <c r="E104" s="160"/>
      <c r="F104" s="161"/>
      <c r="G104" s="3"/>
    </row>
    <row r="105" spans="1:7">
      <c r="A105" s="15" t="s">
        <v>134</v>
      </c>
      <c r="B105" s="15" t="s">
        <v>57</v>
      </c>
      <c r="C105" s="125">
        <f>-'BDV riclassificato'!D132</f>
        <v>1044.03</v>
      </c>
      <c r="D105" s="125">
        <v>459.17</v>
      </c>
      <c r="E105" s="158">
        <f t="shared" ref="E105:E106" si="25">C105-D105</f>
        <v>584.8599999999999</v>
      </c>
      <c r="F105" s="159">
        <f t="shared" ref="F105:F106" si="26">E105/D105</f>
        <v>1.2737330400505258</v>
      </c>
      <c r="G105" s="16"/>
    </row>
    <row r="106" spans="1:7">
      <c r="A106" s="5" t="s">
        <v>139</v>
      </c>
      <c r="B106" s="76" t="s">
        <v>140</v>
      </c>
      <c r="C106" s="128">
        <f>C105</f>
        <v>1044.03</v>
      </c>
      <c r="D106" s="128">
        <f>D105</f>
        <v>459.17</v>
      </c>
      <c r="E106" s="165">
        <f t="shared" si="25"/>
        <v>584.8599999999999</v>
      </c>
      <c r="F106" s="166">
        <f t="shared" si="26"/>
        <v>1.2737330400505258</v>
      </c>
      <c r="G106" s="18"/>
    </row>
    <row r="107" spans="1:7">
      <c r="A107" s="5"/>
      <c r="B107" s="5"/>
      <c r="C107" s="126"/>
      <c r="D107" s="126"/>
      <c r="E107" s="160"/>
      <c r="F107" s="161"/>
      <c r="G107" s="3"/>
    </row>
    <row r="108" spans="1:7">
      <c r="A108" s="2" t="s">
        <v>141</v>
      </c>
      <c r="B108" s="66" t="s">
        <v>142</v>
      </c>
      <c r="C108" s="126"/>
      <c r="D108" s="126"/>
      <c r="E108" s="160"/>
      <c r="F108" s="161"/>
      <c r="G108" s="3"/>
    </row>
    <row r="109" spans="1:7">
      <c r="A109" s="15" t="s">
        <v>134</v>
      </c>
      <c r="B109" s="15" t="s">
        <v>57</v>
      </c>
      <c r="C109" s="125">
        <f>-'BDV riclassificato'!D135</f>
        <v>190</v>
      </c>
      <c r="D109" s="125">
        <v>20</v>
      </c>
      <c r="E109" s="158">
        <f t="shared" ref="E109:E110" si="27">C109-D109</f>
        <v>170</v>
      </c>
      <c r="F109" s="159">
        <f t="shared" ref="F109:F110" si="28">E109/D109</f>
        <v>8.5</v>
      </c>
      <c r="G109" s="16"/>
    </row>
    <row r="110" spans="1:7">
      <c r="A110" s="5" t="s">
        <v>143</v>
      </c>
      <c r="B110" s="76" t="s">
        <v>144</v>
      </c>
      <c r="C110" s="127">
        <f>C109</f>
        <v>190</v>
      </c>
      <c r="D110" s="127">
        <f>D109</f>
        <v>20</v>
      </c>
      <c r="E110" s="163">
        <f t="shared" si="27"/>
        <v>170</v>
      </c>
      <c r="F110" s="164">
        <f t="shared" si="28"/>
        <v>8.5</v>
      </c>
      <c r="G110" s="17"/>
    </row>
    <row r="111" spans="1:7">
      <c r="A111" s="5"/>
      <c r="B111" s="5"/>
      <c r="C111" s="126"/>
      <c r="D111" s="126"/>
      <c r="E111" s="160"/>
      <c r="F111" s="161"/>
      <c r="G111" s="3"/>
    </row>
    <row r="112" spans="1:7">
      <c r="A112" s="19" t="s">
        <v>145</v>
      </c>
      <c r="B112" s="19" t="s">
        <v>146</v>
      </c>
      <c r="C112" s="128">
        <f>C85+C110+C106+C102+C98+C94</f>
        <v>953400.17</v>
      </c>
      <c r="D112" s="128">
        <f>D110+D106+D102+D98+D94</f>
        <v>619366.57999999996</v>
      </c>
      <c r="E112" s="165">
        <f>C112-D112</f>
        <v>334033.59000000008</v>
      </c>
      <c r="F112" s="166">
        <f t="shared" ref="F112" si="29">E112/D112</f>
        <v>0.5393148432387167</v>
      </c>
      <c r="G112" s="18"/>
    </row>
    <row r="113" spans="1:7">
      <c r="F113" s="162"/>
      <c r="G113" s="105"/>
    </row>
    <row r="114" spans="1:7">
      <c r="A114" s="99" t="s">
        <v>147</v>
      </c>
      <c r="B114" s="99" t="s">
        <v>148</v>
      </c>
      <c r="C114" s="124">
        <f>-'BDV riclassificato'!D140</f>
        <v>202.67</v>
      </c>
      <c r="D114" s="124">
        <v>3996.57</v>
      </c>
      <c r="E114" s="147">
        <f t="shared" ref="E114:E115" si="30">C114-D114</f>
        <v>-3793.9</v>
      </c>
      <c r="F114" s="162">
        <f t="shared" ref="F114:F115" si="31">E114/D114</f>
        <v>-0.94928901533064602</v>
      </c>
      <c r="G114" s="105"/>
    </row>
    <row r="115" spans="1:7">
      <c r="A115" s="19" t="s">
        <v>149</v>
      </c>
      <c r="B115" s="210" t="s">
        <v>150</v>
      </c>
      <c r="C115" s="128">
        <f>C114</f>
        <v>202.67</v>
      </c>
      <c r="D115" s="128">
        <f>D114</f>
        <v>3996.57</v>
      </c>
      <c r="E115" s="165">
        <f t="shared" si="30"/>
        <v>-3793.9</v>
      </c>
      <c r="F115" s="166">
        <f t="shared" si="31"/>
        <v>-0.94928901533064602</v>
      </c>
      <c r="G115" s="18"/>
    </row>
    <row r="116" spans="1:7">
      <c r="A116" s="2"/>
      <c r="B116" s="2"/>
      <c r="C116" s="126"/>
      <c r="D116" s="126"/>
      <c r="E116" s="160"/>
      <c r="F116" s="161"/>
      <c r="G116" s="3"/>
    </row>
    <row r="117" spans="1:7" ht="15.75">
      <c r="A117" s="24" t="s">
        <v>151</v>
      </c>
      <c r="B117" s="24" t="s">
        <v>152</v>
      </c>
      <c r="C117" s="134">
        <f>C112+C80+C78+C115</f>
        <v>1251958.3699999999</v>
      </c>
      <c r="D117" s="134">
        <f>D112+D80+D78</f>
        <v>739760.11999999988</v>
      </c>
      <c r="E117" s="176">
        <f>C117-D117</f>
        <v>512198.25</v>
      </c>
      <c r="F117" s="177">
        <f t="shared" ref="F117" si="32">E117/D117</f>
        <v>0.69238424207025395</v>
      </c>
      <c r="G117" s="25"/>
    </row>
    <row r="118" spans="1:7">
      <c r="A118" s="2"/>
      <c r="B118" s="2"/>
      <c r="C118" s="126"/>
      <c r="D118" s="126"/>
      <c r="E118" s="160"/>
      <c r="F118" s="161"/>
      <c r="G118" s="3"/>
    </row>
    <row r="119" spans="1:7">
      <c r="A119" s="2"/>
      <c r="B119" s="2"/>
      <c r="C119" s="126"/>
      <c r="D119" s="126"/>
      <c r="E119" s="160"/>
      <c r="F119" s="161"/>
      <c r="G119" s="3"/>
    </row>
    <row r="120" spans="1:7" ht="31.5">
      <c r="A120" s="116" t="s">
        <v>153</v>
      </c>
      <c r="B120" s="116" t="s">
        <v>154</v>
      </c>
      <c r="C120" s="135" t="str">
        <f>C9</f>
        <v>Consuntivo
Bilanca stanja</v>
      </c>
      <c r="D120" s="135" t="str">
        <f>D9</f>
        <v>Consuntivo
Bilanca stanja</v>
      </c>
      <c r="E120" s="151" t="s">
        <v>6</v>
      </c>
      <c r="F120" s="152" t="s">
        <v>6</v>
      </c>
      <c r="G120" s="65"/>
    </row>
    <row r="121" spans="1:7" ht="18.75">
      <c r="A121" s="117"/>
      <c r="B121" s="117"/>
      <c r="C121" s="146">
        <v>43465</v>
      </c>
      <c r="D121" s="146">
        <v>43100</v>
      </c>
      <c r="E121" s="153" t="s">
        <v>7</v>
      </c>
      <c r="F121" s="154" t="s">
        <v>8</v>
      </c>
      <c r="G121" s="65"/>
    </row>
    <row r="122" spans="1:7">
      <c r="A122"/>
      <c r="B122"/>
      <c r="F122" s="162"/>
    </row>
    <row r="123" spans="1:7" ht="15.75">
      <c r="A123" s="90" t="s">
        <v>155</v>
      </c>
      <c r="B123" s="90" t="s">
        <v>156</v>
      </c>
      <c r="C123" s="136"/>
      <c r="D123" s="136"/>
      <c r="F123" s="162"/>
      <c r="G123" s="91"/>
    </row>
    <row r="124" spans="1:7" ht="15.75">
      <c r="A124" s="13" t="s">
        <v>157</v>
      </c>
      <c r="B124" s="211" t="s">
        <v>158</v>
      </c>
      <c r="C124" s="134">
        <f>C125+C129+C133</f>
        <v>245442.69</v>
      </c>
      <c r="D124" s="134">
        <f>D125+D129+D133</f>
        <v>96543.31</v>
      </c>
      <c r="E124" s="176">
        <f t="shared" ref="E124:E136" si="33">C124-D124</f>
        <v>148899.38</v>
      </c>
      <c r="F124" s="177">
        <f t="shared" ref="F124:F136" si="34">E124/D124</f>
        <v>1.5423065565081622</v>
      </c>
      <c r="G124" s="18"/>
    </row>
    <row r="125" spans="1:7">
      <c r="A125" s="4" t="s">
        <v>159</v>
      </c>
      <c r="B125" s="68" t="s">
        <v>160</v>
      </c>
      <c r="C125" s="137">
        <f>SUM(C126:C128)</f>
        <v>210715.5</v>
      </c>
      <c r="D125" s="137">
        <f>SUM(D126:D128)</f>
        <v>40000</v>
      </c>
      <c r="E125" s="178">
        <f t="shared" si="33"/>
        <v>170715.5</v>
      </c>
      <c r="F125" s="179">
        <f t="shared" si="34"/>
        <v>4.2678874999999996</v>
      </c>
      <c r="G125" s="12">
        <f>C125+C129</f>
        <v>245442.69</v>
      </c>
    </row>
    <row r="126" spans="1:7">
      <c r="A126" s="10" t="s">
        <v>161</v>
      </c>
      <c r="B126" s="81" t="s">
        <v>162</v>
      </c>
      <c r="C126" s="129">
        <f>-'BDV riclassificato'!D147</f>
        <v>140000</v>
      </c>
      <c r="D126" s="129">
        <v>20000</v>
      </c>
      <c r="E126" s="168">
        <f t="shared" si="33"/>
        <v>120000</v>
      </c>
      <c r="F126" s="167">
        <f t="shared" si="34"/>
        <v>6</v>
      </c>
      <c r="G126" s="7"/>
    </row>
    <row r="127" spans="1:7">
      <c r="A127" s="10" t="s">
        <v>163</v>
      </c>
      <c r="B127" s="81" t="s">
        <v>164</v>
      </c>
      <c r="C127" s="129">
        <f>-'BDV riclassificato'!D148</f>
        <v>66912</v>
      </c>
      <c r="D127" s="129">
        <v>16720</v>
      </c>
      <c r="E127" s="168">
        <f t="shared" si="33"/>
        <v>50192</v>
      </c>
      <c r="F127" s="167">
        <f t="shared" si="34"/>
        <v>3.0019138755980861</v>
      </c>
      <c r="G127" s="7"/>
    </row>
    <row r="128" spans="1:7">
      <c r="A128" s="10" t="s">
        <v>165</v>
      </c>
      <c r="B128" s="81" t="s">
        <v>166</v>
      </c>
      <c r="C128" s="129">
        <f>-'BDV riclassificato'!D149</f>
        <v>3803.5</v>
      </c>
      <c r="D128" s="129">
        <v>3280</v>
      </c>
      <c r="E128" s="168">
        <f t="shared" si="33"/>
        <v>523.5</v>
      </c>
      <c r="F128" s="167">
        <f t="shared" si="34"/>
        <v>0.15960365853658537</v>
      </c>
      <c r="G128" s="7"/>
    </row>
    <row r="129" spans="1:7">
      <c r="A129" s="10" t="s">
        <v>167</v>
      </c>
      <c r="B129" s="80" t="s">
        <v>168</v>
      </c>
      <c r="C129" s="138">
        <f>SUM(C130:C132)</f>
        <v>34727.19</v>
      </c>
      <c r="D129" s="138">
        <f>SUM(D130:D132)</f>
        <v>14543.31</v>
      </c>
      <c r="E129" s="180">
        <f t="shared" si="33"/>
        <v>20183.880000000005</v>
      </c>
      <c r="F129" s="181">
        <f t="shared" si="34"/>
        <v>1.3878463705992656</v>
      </c>
      <c r="G129" s="11"/>
    </row>
    <row r="130" spans="1:7">
      <c r="A130" s="10" t="s">
        <v>169</v>
      </c>
      <c r="B130" s="81" t="s">
        <v>170</v>
      </c>
      <c r="C130" s="129">
        <f>-'BDV riclassificato'!D150</f>
        <v>14172.12</v>
      </c>
      <c r="D130" s="129">
        <v>6770.42</v>
      </c>
      <c r="E130" s="168">
        <f t="shared" si="33"/>
        <v>7401.7000000000007</v>
      </c>
      <c r="F130" s="167">
        <f t="shared" si="34"/>
        <v>1.0932408919978378</v>
      </c>
      <c r="G130" s="7"/>
    </row>
    <row r="131" spans="1:7">
      <c r="A131" s="10" t="s">
        <v>171</v>
      </c>
      <c r="B131" s="81" t="s">
        <v>172</v>
      </c>
      <c r="C131" s="129">
        <f>-'BDV riclassificato'!D151</f>
        <v>12420.27</v>
      </c>
      <c r="D131" s="129">
        <v>4895.7</v>
      </c>
      <c r="E131" s="168">
        <f t="shared" si="33"/>
        <v>7524.5700000000006</v>
      </c>
      <c r="F131" s="167">
        <f t="shared" si="34"/>
        <v>1.5369753048593666</v>
      </c>
      <c r="G131" s="7"/>
    </row>
    <row r="132" spans="1:7">
      <c r="A132" s="10" t="s">
        <v>173</v>
      </c>
      <c r="B132" s="81" t="s">
        <v>174</v>
      </c>
      <c r="C132" s="129">
        <f>-'BDV riclassificato'!D152</f>
        <v>8134.8</v>
      </c>
      <c r="D132" s="129">
        <v>2877.19</v>
      </c>
      <c r="E132" s="168">
        <f t="shared" si="33"/>
        <v>5257.6100000000006</v>
      </c>
      <c r="F132" s="167">
        <f t="shared" si="34"/>
        <v>1.8273419551715391</v>
      </c>
      <c r="G132" s="7"/>
    </row>
    <row r="133" spans="1:7">
      <c r="A133" s="10" t="s">
        <v>175</v>
      </c>
      <c r="B133" s="80" t="s">
        <v>176</v>
      </c>
      <c r="C133" s="138">
        <f>SUM(C134:C136)</f>
        <v>0</v>
      </c>
      <c r="D133" s="138">
        <f>SUM(D134:D136)</f>
        <v>42000</v>
      </c>
      <c r="E133" s="180">
        <f t="shared" si="33"/>
        <v>-42000</v>
      </c>
      <c r="F133" s="181">
        <f t="shared" si="34"/>
        <v>-1</v>
      </c>
      <c r="G133" s="11"/>
    </row>
    <row r="134" spans="1:7">
      <c r="A134" s="10" t="s">
        <v>177</v>
      </c>
      <c r="B134" s="81" t="s">
        <v>178</v>
      </c>
      <c r="C134" s="129">
        <v>0</v>
      </c>
      <c r="D134" s="129">
        <v>20000</v>
      </c>
      <c r="E134" s="168">
        <f t="shared" si="33"/>
        <v>-20000</v>
      </c>
      <c r="F134" s="167">
        <f t="shared" si="34"/>
        <v>-1</v>
      </c>
      <c r="G134" s="7"/>
    </row>
    <row r="135" spans="1:7">
      <c r="A135" s="10" t="s">
        <v>179</v>
      </c>
      <c r="B135" s="81" t="s">
        <v>180</v>
      </c>
      <c r="C135" s="139">
        <v>0</v>
      </c>
      <c r="D135" s="139">
        <v>20000</v>
      </c>
      <c r="E135" s="182">
        <f t="shared" si="33"/>
        <v>-20000</v>
      </c>
      <c r="F135" s="183">
        <f t="shared" si="34"/>
        <v>-1</v>
      </c>
      <c r="G135" s="9"/>
    </row>
    <row r="136" spans="1:7">
      <c r="A136" s="10" t="s">
        <v>181</v>
      </c>
      <c r="B136" s="81" t="s">
        <v>182</v>
      </c>
      <c r="C136" s="140">
        <v>0</v>
      </c>
      <c r="D136" s="140">
        <v>2000</v>
      </c>
      <c r="E136" s="184">
        <f t="shared" si="33"/>
        <v>-2000</v>
      </c>
      <c r="F136" s="175">
        <f t="shared" si="34"/>
        <v>-1</v>
      </c>
      <c r="G136" s="23"/>
    </row>
    <row r="137" spans="1:7">
      <c r="A137" s="10"/>
      <c r="B137" s="10"/>
      <c r="C137" s="129"/>
      <c r="D137" s="129"/>
      <c r="E137" s="168"/>
      <c r="F137" s="167"/>
      <c r="G137" s="7"/>
    </row>
    <row r="138" spans="1:7" ht="15.75">
      <c r="A138" s="112" t="s">
        <v>183</v>
      </c>
      <c r="B138" s="112" t="s">
        <v>184</v>
      </c>
      <c r="C138" s="141">
        <f>SUM(C139:C141)</f>
        <v>223610.46000000002</v>
      </c>
      <c r="D138" s="141">
        <f>SUM(D139:D141)</f>
        <v>76936.67</v>
      </c>
      <c r="E138" s="185">
        <f t="shared" ref="E138:E141" si="35">C138-D138</f>
        <v>146673.79000000004</v>
      </c>
      <c r="F138" s="186">
        <f t="shared" ref="F138:F141" si="36">E138/D138</f>
        <v>1.9064223861001528</v>
      </c>
      <c r="G138" s="26"/>
    </row>
    <row r="139" spans="1:7">
      <c r="A139" s="6" t="s">
        <v>185</v>
      </c>
      <c r="B139" s="82" t="s">
        <v>186</v>
      </c>
      <c r="C139" s="129">
        <f>-'BDV riclassificato'!D154</f>
        <v>88510.67</v>
      </c>
      <c r="D139" s="129">
        <v>33379.269999999997</v>
      </c>
      <c r="E139" s="168">
        <f t="shared" si="35"/>
        <v>55131.4</v>
      </c>
      <c r="F139" s="167">
        <f t="shared" si="36"/>
        <v>1.6516658393068515</v>
      </c>
      <c r="G139" s="7"/>
    </row>
    <row r="140" spans="1:7">
      <c r="A140" s="6" t="s">
        <v>187</v>
      </c>
      <c r="B140" s="82" t="s">
        <v>188</v>
      </c>
      <c r="C140" s="129">
        <f>-'BDV riclassificato'!D155</f>
        <v>81084.350000000006</v>
      </c>
      <c r="D140" s="129">
        <v>24376.080000000002</v>
      </c>
      <c r="E140" s="182">
        <f t="shared" si="35"/>
        <v>56708.270000000004</v>
      </c>
      <c r="F140" s="183">
        <f t="shared" si="36"/>
        <v>2.3263900512305504</v>
      </c>
      <c r="G140" s="9"/>
    </row>
    <row r="141" spans="1:7">
      <c r="A141" s="6" t="s">
        <v>189</v>
      </c>
      <c r="B141" s="82" t="s">
        <v>190</v>
      </c>
      <c r="C141" s="142">
        <f>-'BDV riclassificato'!D156</f>
        <v>54015.44</v>
      </c>
      <c r="D141" s="142">
        <v>19181.32</v>
      </c>
      <c r="E141" s="187">
        <f t="shared" si="35"/>
        <v>34834.120000000003</v>
      </c>
      <c r="F141" s="188">
        <f t="shared" si="36"/>
        <v>1.8160439427526365</v>
      </c>
      <c r="G141" s="27"/>
    </row>
    <row r="142" spans="1:7">
      <c r="A142" s="6"/>
      <c r="B142" s="6"/>
      <c r="C142" s="139"/>
      <c r="D142" s="139"/>
      <c r="E142" s="182"/>
      <c r="F142" s="183"/>
      <c r="G142" s="9"/>
    </row>
    <row r="143" spans="1:7" ht="15.75">
      <c r="A143" s="112" t="s">
        <v>191</v>
      </c>
      <c r="B143" s="212" t="s">
        <v>192</v>
      </c>
      <c r="C143" s="134">
        <f>-'BDV riclassificato'!D159-'BDV riclassificato'!D160</f>
        <v>25.57</v>
      </c>
      <c r="D143" s="134">
        <v>0</v>
      </c>
      <c r="E143" s="176">
        <f>C143-D143</f>
        <v>25.57</v>
      </c>
      <c r="F143" s="177" t="e">
        <f t="shared" ref="F143" si="37">E143/D143</f>
        <v>#DIV/0!</v>
      </c>
      <c r="G143" s="25"/>
    </row>
    <row r="144" spans="1:7">
      <c r="F144" s="162"/>
    </row>
    <row r="145" spans="1:9" ht="15.75">
      <c r="A145" s="24" t="s">
        <v>193</v>
      </c>
      <c r="B145" s="24" t="s">
        <v>194</v>
      </c>
      <c r="C145" s="143">
        <f>C124+C138+C143</f>
        <v>469078.72000000003</v>
      </c>
      <c r="D145" s="143">
        <f>D124+D138+D143</f>
        <v>173479.97999999998</v>
      </c>
      <c r="E145" s="189">
        <f>C145-D145</f>
        <v>295598.74000000005</v>
      </c>
      <c r="F145" s="190">
        <f t="shared" ref="F145" si="38">E145/D145</f>
        <v>1.7039357509725335</v>
      </c>
      <c r="G145" s="28"/>
    </row>
    <row r="146" spans="1:9">
      <c r="A146" s="6"/>
      <c r="B146" s="6"/>
      <c r="C146" s="139"/>
      <c r="D146" s="139"/>
      <c r="E146" s="182"/>
      <c r="F146" s="183"/>
      <c r="G146" s="9"/>
    </row>
    <row r="147" spans="1:9" ht="15.75">
      <c r="A147" s="90" t="s">
        <v>195</v>
      </c>
      <c r="B147" s="90" t="s">
        <v>196</v>
      </c>
      <c r="C147" s="144"/>
      <c r="D147" s="144"/>
      <c r="E147" s="182"/>
      <c r="F147" s="183"/>
      <c r="G147" s="92"/>
    </row>
    <row r="148" spans="1:9" ht="15.75">
      <c r="A148" s="14" t="s">
        <v>197</v>
      </c>
      <c r="B148" s="213" t="s">
        <v>198</v>
      </c>
      <c r="C148" s="134">
        <f>'BDV riclassificato'!D163</f>
        <v>1412.38</v>
      </c>
      <c r="D148" s="134">
        <f>688.81+267.17</f>
        <v>955.98</v>
      </c>
      <c r="E148" s="176">
        <f>C148-D148</f>
        <v>456.40000000000009</v>
      </c>
      <c r="F148" s="177">
        <f t="shared" ref="F148" si="39">E148/D148</f>
        <v>0.47741584551978083</v>
      </c>
      <c r="G148" s="16" t="s">
        <v>199</v>
      </c>
      <c r="I148" t="s">
        <v>200</v>
      </c>
    </row>
    <row r="149" spans="1:9">
      <c r="F149" s="162"/>
    </row>
    <row r="150" spans="1:9" ht="15.75">
      <c r="A150" s="13" t="s">
        <v>201</v>
      </c>
      <c r="B150" s="83" t="s">
        <v>202</v>
      </c>
      <c r="C150" s="143">
        <f>SUM(C151:C155)</f>
        <v>65686.559999999998</v>
      </c>
      <c r="D150" s="143">
        <f>SUM(D151:D155)</f>
        <v>15540.380000000001</v>
      </c>
      <c r="E150" s="189">
        <f t="shared" ref="E150:E155" si="40">C150-D150</f>
        <v>50146.179999999993</v>
      </c>
      <c r="F150" s="190">
        <f t="shared" ref="F150:F155" si="41">E150/D150</f>
        <v>3.2268310041324595</v>
      </c>
      <c r="G150" s="28"/>
    </row>
    <row r="151" spans="1:9">
      <c r="A151" s="4" t="s">
        <v>203</v>
      </c>
      <c r="B151" s="70" t="s">
        <v>204</v>
      </c>
      <c r="C151" s="118">
        <f>'BDV riclassificato'!D165+'BDV riclassificato'!D166+'BDV riclassificato'!D168+'BDV riclassificato'!D169+'BDV riclassificato'!D172+'BDV riclassificato'!D174+'BDV riclassificato'!D175+'BDV riclassificato'!D176+'BDV riclassificato'!D178+'BDV riclassificato'!D183+'BDV riclassificato'!D184+'BDV riclassificato'!D185</f>
        <v>18596.599999999995</v>
      </c>
      <c r="D151" s="118">
        <f>9.89+347.7+1116.45+175.71+400+1493.28+0.01</f>
        <v>3543.04</v>
      </c>
      <c r="E151" s="147">
        <f t="shared" si="40"/>
        <v>15053.559999999994</v>
      </c>
      <c r="F151" s="162">
        <f t="shared" si="41"/>
        <v>4.2487694183525999</v>
      </c>
      <c r="G151" s="1" t="s">
        <v>205</v>
      </c>
    </row>
    <row r="152" spans="1:9">
      <c r="A152" s="4" t="s">
        <v>206</v>
      </c>
      <c r="B152" s="70" t="s">
        <v>207</v>
      </c>
      <c r="D152" s="118">
        <v>300</v>
      </c>
      <c r="E152" s="147">
        <f t="shared" si="40"/>
        <v>-300</v>
      </c>
      <c r="F152" s="162">
        <f t="shared" si="41"/>
        <v>-1</v>
      </c>
      <c r="G152" s="1" t="s">
        <v>208</v>
      </c>
    </row>
    <row r="153" spans="1:9">
      <c r="A153" s="4" t="s">
        <v>209</v>
      </c>
      <c r="B153" s="70" t="s">
        <v>210</v>
      </c>
      <c r="C153" s="118">
        <f>'BDV riclassificato'!D170+'BDV riclassificato'!D171+'BDV riclassificato'!D180</f>
        <v>7330.42</v>
      </c>
      <c r="D153" s="118">
        <f>2928+1800+4836</f>
        <v>9564</v>
      </c>
      <c r="E153" s="147">
        <f t="shared" si="40"/>
        <v>-2233.58</v>
      </c>
      <c r="F153" s="162">
        <f t="shared" si="41"/>
        <v>-0.23354035968214135</v>
      </c>
      <c r="G153" s="1" t="s">
        <v>211</v>
      </c>
    </row>
    <row r="154" spans="1:9">
      <c r="A154" s="4" t="s">
        <v>212</v>
      </c>
      <c r="B154" s="70" t="s">
        <v>213</v>
      </c>
      <c r="C154" s="118">
        <f>'BDV riclassificato'!D173+'BDV riclassificato'!D177</f>
        <v>35652.39</v>
      </c>
      <c r="D154" s="118">
        <v>507.52</v>
      </c>
      <c r="E154" s="147">
        <f t="shared" si="40"/>
        <v>35144.870000000003</v>
      </c>
      <c r="F154" s="162">
        <f t="shared" si="41"/>
        <v>69.248246374527113</v>
      </c>
    </row>
    <row r="155" spans="1:9">
      <c r="A155" s="4" t="s">
        <v>214</v>
      </c>
      <c r="B155" s="70" t="s">
        <v>215</v>
      </c>
      <c r="C155" s="125">
        <f>'BDV riclassificato'!D167+'BDV riclassificato'!D179+'BDV riclassificato'!D181+'BDV riclassificato'!D182+'BDV riclassificato'!D186</f>
        <v>4107.1499999999996</v>
      </c>
      <c r="D155" s="125">
        <v>1625.82</v>
      </c>
      <c r="E155" s="158">
        <f t="shared" si="40"/>
        <v>2481.33</v>
      </c>
      <c r="F155" s="159">
        <f t="shared" si="41"/>
        <v>1.526202162601026</v>
      </c>
      <c r="G155" s="16" t="s">
        <v>216</v>
      </c>
    </row>
    <row r="156" spans="1:9">
      <c r="F156" s="162"/>
    </row>
    <row r="157" spans="1:9" ht="15.75">
      <c r="A157" s="14" t="s">
        <v>217</v>
      </c>
      <c r="B157" s="84" t="s">
        <v>218</v>
      </c>
      <c r="C157" s="134">
        <f>'BDV riclassificato'!D187</f>
        <v>6848.41</v>
      </c>
      <c r="D157" s="134">
        <v>3598.49</v>
      </c>
      <c r="E157" s="176">
        <f>C157-D157</f>
        <v>3249.92</v>
      </c>
      <c r="F157" s="177">
        <f t="shared" ref="F157" si="42">E157/D157</f>
        <v>0.90313437024974375</v>
      </c>
      <c r="G157" s="25"/>
    </row>
    <row r="158" spans="1:9">
      <c r="F158" s="162"/>
    </row>
    <row r="159" spans="1:9" ht="15.75">
      <c r="A159" s="14" t="s">
        <v>219</v>
      </c>
      <c r="B159" s="84" t="s">
        <v>220</v>
      </c>
      <c r="C159" s="134">
        <f>SUM(C160:C163)</f>
        <v>209879.09</v>
      </c>
      <c r="D159" s="134">
        <f>SUM(D160:D163)</f>
        <v>77321.27</v>
      </c>
      <c r="E159" s="176">
        <f t="shared" ref="E159:E163" si="43">C159-D159</f>
        <v>132557.82</v>
      </c>
      <c r="F159" s="177">
        <f t="shared" ref="F159:F163" si="44">E159/D159</f>
        <v>1.7143771694386292</v>
      </c>
      <c r="G159" s="25"/>
    </row>
    <row r="160" spans="1:9">
      <c r="A160" s="4" t="s">
        <v>221</v>
      </c>
      <c r="B160" s="69" t="s">
        <v>222</v>
      </c>
      <c r="C160" s="118">
        <f>'BDV riclassificato'!D192</f>
        <v>156956.69</v>
      </c>
      <c r="D160" s="118">
        <v>54488.42</v>
      </c>
      <c r="E160" s="147">
        <f t="shared" si="43"/>
        <v>102468.27</v>
      </c>
      <c r="F160" s="162">
        <f t="shared" si="44"/>
        <v>1.8805513171422479</v>
      </c>
    </row>
    <row r="161" spans="1:7">
      <c r="A161" s="4" t="s">
        <v>223</v>
      </c>
      <c r="B161" s="69" t="s">
        <v>224</v>
      </c>
      <c r="C161" s="118">
        <f>'BDV riclassificato'!D195</f>
        <v>41301.519999999997</v>
      </c>
      <c r="D161" s="118">
        <f>876.56+530.54+12968.28</f>
        <v>14375.380000000001</v>
      </c>
      <c r="E161" s="147">
        <f t="shared" si="43"/>
        <v>26926.139999999996</v>
      </c>
      <c r="F161" s="162">
        <f t="shared" si="44"/>
        <v>1.873073268324037</v>
      </c>
    </row>
    <row r="162" spans="1:7">
      <c r="A162" s="4" t="s">
        <v>225</v>
      </c>
      <c r="B162" s="69" t="s">
        <v>226</v>
      </c>
      <c r="C162" s="118">
        <f>'BDV riclassificato'!D199</f>
        <v>11620.88</v>
      </c>
      <c r="D162" s="118">
        <v>4036.21</v>
      </c>
      <c r="E162" s="147">
        <f t="shared" si="43"/>
        <v>7584.6699999999992</v>
      </c>
      <c r="F162" s="162">
        <f t="shared" si="44"/>
        <v>1.8791564363598523</v>
      </c>
    </row>
    <row r="163" spans="1:7">
      <c r="A163" s="4" t="s">
        <v>227</v>
      </c>
      <c r="B163" s="69" t="s">
        <v>228</v>
      </c>
      <c r="C163" s="125">
        <v>0</v>
      </c>
      <c r="D163" s="125">
        <v>4421.26</v>
      </c>
      <c r="E163" s="158">
        <f t="shared" si="43"/>
        <v>-4421.26</v>
      </c>
      <c r="F163" s="159">
        <f t="shared" si="44"/>
        <v>-1</v>
      </c>
      <c r="G163" s="16"/>
    </row>
    <row r="164" spans="1:7">
      <c r="B164" s="67"/>
      <c r="F164" s="162"/>
    </row>
    <row r="165" spans="1:7" ht="15.75">
      <c r="A165" s="14" t="s">
        <v>229</v>
      </c>
      <c r="B165" s="84" t="s">
        <v>230</v>
      </c>
      <c r="C165" s="128">
        <f>SUM(C166:C167)</f>
        <v>5003.3500000000004</v>
      </c>
      <c r="D165" s="128">
        <f>SUM(D166:D167)</f>
        <v>2242.5100000000002</v>
      </c>
      <c r="E165" s="165">
        <f t="shared" ref="E165:E167" si="45">C165-D165</f>
        <v>2760.84</v>
      </c>
      <c r="F165" s="166">
        <f t="shared" ref="F165:F167" si="46">E165/D165</f>
        <v>1.231138322683065</v>
      </c>
      <c r="G165" s="18"/>
    </row>
    <row r="166" spans="1:7">
      <c r="A166" s="4" t="s">
        <v>231</v>
      </c>
      <c r="B166" s="85" t="s">
        <v>232</v>
      </c>
      <c r="C166" s="118">
        <f>'BDV riclassificato'!D202</f>
        <v>3485.23</v>
      </c>
      <c r="D166" s="118">
        <v>1822.13</v>
      </c>
      <c r="E166" s="147">
        <f t="shared" si="45"/>
        <v>1663.1</v>
      </c>
      <c r="F166" s="162">
        <f t="shared" si="46"/>
        <v>0.91272302195781851</v>
      </c>
    </row>
    <row r="167" spans="1:7">
      <c r="A167" s="4" t="s">
        <v>233</v>
      </c>
      <c r="B167" s="69" t="s">
        <v>234</v>
      </c>
      <c r="C167" s="125">
        <f>'BDV riclassificato'!D205</f>
        <v>1518.12</v>
      </c>
      <c r="D167" s="125">
        <v>420.38</v>
      </c>
      <c r="E167" s="158">
        <f t="shared" si="45"/>
        <v>1097.7399999999998</v>
      </c>
      <c r="F167" s="159">
        <f t="shared" si="46"/>
        <v>2.6113040582330269</v>
      </c>
      <c r="G167" s="16"/>
    </row>
    <row r="168" spans="1:7">
      <c r="B168" s="67"/>
      <c r="F168" s="162"/>
    </row>
    <row r="169" spans="1:7" ht="15.75">
      <c r="A169" s="14" t="s">
        <v>235</v>
      </c>
      <c r="B169" s="84" t="s">
        <v>236</v>
      </c>
      <c r="C169" s="128">
        <f>'BDV riclassificato'!D216+'BDV riclassificato'!D230</f>
        <v>206.22</v>
      </c>
      <c r="D169" s="128">
        <f>74.8+2248.69+6.6</f>
        <v>2330.09</v>
      </c>
      <c r="E169" s="165">
        <f>C169-D169</f>
        <v>-2123.8700000000003</v>
      </c>
      <c r="F169" s="166">
        <f t="shared" ref="F169" si="47">E169/D169</f>
        <v>-0.91149698080331665</v>
      </c>
      <c r="G169" s="18"/>
    </row>
    <row r="170" spans="1:7">
      <c r="F170" s="162"/>
    </row>
    <row r="171" spans="1:7" ht="15.75">
      <c r="A171" s="24" t="s">
        <v>237</v>
      </c>
      <c r="B171" s="24" t="s">
        <v>238</v>
      </c>
      <c r="C171" s="134">
        <f>C148+C150+C157+C159+C169+C165</f>
        <v>289036.00999999995</v>
      </c>
      <c r="D171" s="134">
        <f>D148+D150+D157+D159+D169+D165</f>
        <v>101988.71999999999</v>
      </c>
      <c r="E171" s="176">
        <f>C171-D171</f>
        <v>187047.28999999998</v>
      </c>
      <c r="F171" s="177">
        <f t="shared" ref="F171:F172" si="48">E171/D171</f>
        <v>1.8339997795834677</v>
      </c>
      <c r="G171" s="25">
        <f>C171-C159</f>
        <v>79156.919999999955</v>
      </c>
    </row>
    <row r="172" spans="1:7" ht="15.75">
      <c r="A172" s="29" t="s">
        <v>239</v>
      </c>
      <c r="B172" s="29" t="s">
        <v>240</v>
      </c>
      <c r="C172" s="127">
        <f>C145-C171</f>
        <v>180042.71000000008</v>
      </c>
      <c r="D172" s="127">
        <f>D145-D171</f>
        <v>71491.259999999995</v>
      </c>
      <c r="E172" s="163">
        <f>C172-D172</f>
        <v>108551.45000000008</v>
      </c>
      <c r="F172" s="164">
        <f t="shared" si="48"/>
        <v>1.5183877022170276</v>
      </c>
      <c r="G172" s="17">
        <f>G125-G171</f>
        <v>166285.77000000005</v>
      </c>
    </row>
    <row r="173" spans="1:7" ht="15.75">
      <c r="A173" s="13"/>
      <c r="B173" s="13"/>
      <c r="F173" s="162"/>
    </row>
    <row r="174" spans="1:7" ht="15.75">
      <c r="A174" s="90" t="s">
        <v>241</v>
      </c>
      <c r="B174" s="90" t="s">
        <v>242</v>
      </c>
      <c r="C174" s="145"/>
      <c r="D174" s="145"/>
      <c r="E174" s="191"/>
      <c r="F174" s="192"/>
      <c r="G174" s="93"/>
    </row>
    <row r="175" spans="1:7">
      <c r="A175" s="4" t="s">
        <v>243</v>
      </c>
      <c r="B175" s="68" t="s">
        <v>244</v>
      </c>
      <c r="F175" s="162"/>
    </row>
    <row r="176" spans="1:7">
      <c r="A176" s="4" t="s">
        <v>245</v>
      </c>
      <c r="B176" s="71" t="s">
        <v>246</v>
      </c>
      <c r="C176" s="125">
        <v>0</v>
      </c>
      <c r="D176" s="125">
        <v>0.56999999999999995</v>
      </c>
      <c r="E176" s="158">
        <f>C176-D176</f>
        <v>-0.56999999999999995</v>
      </c>
      <c r="F176" s="159">
        <f t="shared" ref="F176:F177" si="49">E176/D176</f>
        <v>-1</v>
      </c>
      <c r="G176" s="16"/>
    </row>
    <row r="177" spans="1:7">
      <c r="A177" s="2" t="s">
        <v>247</v>
      </c>
      <c r="B177" s="2" t="s">
        <v>248</v>
      </c>
      <c r="C177" s="127">
        <f>C176</f>
        <v>0</v>
      </c>
      <c r="D177" s="127">
        <f>D176</f>
        <v>0.56999999999999995</v>
      </c>
      <c r="E177" s="163">
        <f>C177-D177</f>
        <v>-0.56999999999999995</v>
      </c>
      <c r="F177" s="164">
        <f t="shared" si="49"/>
        <v>-1</v>
      </c>
      <c r="G177" s="17"/>
    </row>
    <row r="178" spans="1:7">
      <c r="A178" s="2"/>
      <c r="B178" s="2"/>
      <c r="F178" s="162"/>
    </row>
    <row r="179" spans="1:7">
      <c r="A179" s="4" t="s">
        <v>249</v>
      </c>
      <c r="B179" s="68" t="s">
        <v>250</v>
      </c>
      <c r="F179" s="162"/>
    </row>
    <row r="180" spans="1:7">
      <c r="A180" s="4" t="s">
        <v>251</v>
      </c>
      <c r="B180" s="72" t="s">
        <v>252</v>
      </c>
      <c r="C180" s="125">
        <f>'BDV riclassificato'!D225+'BDV riclassificato'!D226</f>
        <v>398.52000000000004</v>
      </c>
      <c r="D180" s="125">
        <v>0.04</v>
      </c>
      <c r="E180" s="158">
        <f>C180-D180</f>
        <v>398.48</v>
      </c>
      <c r="F180" s="159">
        <f t="shared" ref="F180:F181" si="50">E180/D180</f>
        <v>9962</v>
      </c>
      <c r="G180" s="16"/>
    </row>
    <row r="181" spans="1:7">
      <c r="A181" s="2" t="s">
        <v>253</v>
      </c>
      <c r="B181" s="2" t="s">
        <v>254</v>
      </c>
      <c r="C181" s="127">
        <f>C180</f>
        <v>398.52000000000004</v>
      </c>
      <c r="D181" s="127">
        <f>D180</f>
        <v>0.04</v>
      </c>
      <c r="E181" s="163">
        <f>C181-D181</f>
        <v>398.48</v>
      </c>
      <c r="F181" s="164">
        <f t="shared" si="50"/>
        <v>9962</v>
      </c>
      <c r="G181" s="17"/>
    </row>
    <row r="182" spans="1:7">
      <c r="A182" s="2"/>
      <c r="B182" s="2"/>
      <c r="C182" s="126"/>
      <c r="D182" s="126"/>
      <c r="E182" s="160"/>
      <c r="F182" s="161"/>
      <c r="G182" s="3"/>
    </row>
    <row r="183" spans="1:7" ht="15.75">
      <c r="A183" s="24" t="s">
        <v>255</v>
      </c>
      <c r="B183" s="24" t="s">
        <v>256</v>
      </c>
      <c r="C183" s="128">
        <f>C177-C181</f>
        <v>-398.52000000000004</v>
      </c>
      <c r="D183" s="128">
        <f>D177-D181</f>
        <v>0.52999999999999992</v>
      </c>
      <c r="E183" s="165">
        <f>C183-D183</f>
        <v>-399.05</v>
      </c>
      <c r="F183" s="166">
        <f t="shared" ref="F183" si="51">E183/D183</f>
        <v>-752.92452830188688</v>
      </c>
      <c r="G183" s="18"/>
    </row>
    <row r="184" spans="1:7" ht="15.75">
      <c r="A184" s="13"/>
      <c r="B184" s="13"/>
      <c r="C184" s="126"/>
      <c r="D184" s="126"/>
      <c r="E184" s="160"/>
      <c r="F184" s="161"/>
      <c r="G184" s="3"/>
    </row>
    <row r="185" spans="1:7" ht="15.75">
      <c r="A185" s="24" t="s">
        <v>257</v>
      </c>
      <c r="B185" s="24" t="s">
        <v>258</v>
      </c>
      <c r="C185" s="128">
        <f>C172+C183</f>
        <v>179644.19000000009</v>
      </c>
      <c r="D185" s="128">
        <f>D172+D183</f>
        <v>71491.789999999994</v>
      </c>
      <c r="E185" s="165">
        <f>C185-D185</f>
        <v>108152.4000000001</v>
      </c>
      <c r="F185" s="166">
        <f t="shared" ref="F185:F187" si="52">E185/D185</f>
        <v>1.5127946859352677</v>
      </c>
      <c r="G185" s="18"/>
    </row>
    <row r="186" spans="1:7">
      <c r="A186" s="30" t="s">
        <v>259</v>
      </c>
      <c r="B186" s="86" t="s">
        <v>260</v>
      </c>
      <c r="C186" s="127">
        <f>'BDV riclassificato'!D234</f>
        <v>13287.72</v>
      </c>
      <c r="D186" s="127">
        <f>4631.51</f>
        <v>4631.51</v>
      </c>
      <c r="E186" s="163">
        <f>C186-D186</f>
        <v>8656.2099999999991</v>
      </c>
      <c r="F186" s="164">
        <f t="shared" si="52"/>
        <v>1.8689822541676471</v>
      </c>
      <c r="G186" s="17"/>
    </row>
    <row r="187" spans="1:7">
      <c r="A187" s="30" t="s">
        <v>261</v>
      </c>
      <c r="B187" s="86" t="s">
        <v>262</v>
      </c>
      <c r="C187" s="127">
        <f>C185-C186</f>
        <v>166356.47000000009</v>
      </c>
      <c r="D187" s="127">
        <f>D185-D186</f>
        <v>66860.28</v>
      </c>
      <c r="E187" s="163">
        <f>C187-D187</f>
        <v>99496.19000000009</v>
      </c>
      <c r="F187" s="164">
        <f t="shared" si="52"/>
        <v>1.4881210488499315</v>
      </c>
      <c r="G187" s="17"/>
    </row>
    <row r="188" spans="1:7">
      <c r="A188" s="2"/>
      <c r="B188" s="2"/>
      <c r="C188" s="126"/>
      <c r="D188" s="126"/>
    </row>
    <row r="189" spans="1:7">
      <c r="A189" s="4" t="s">
        <v>263</v>
      </c>
      <c r="B189" s="4" t="s">
        <v>264</v>
      </c>
    </row>
    <row r="190" spans="1:7">
      <c r="A190" s="94" t="s">
        <v>265</v>
      </c>
      <c r="B190" s="94" t="s">
        <v>266</v>
      </c>
    </row>
    <row r="192" spans="1:7">
      <c r="A192" s="4" t="s">
        <v>267</v>
      </c>
      <c r="B192" s="4" t="s">
        <v>268</v>
      </c>
      <c r="G192" s="1" t="e">
        <f ca="1">+A139:G192B192A152:G192A1A1:G192</f>
        <v>#NAME?</v>
      </c>
    </row>
    <row r="193" spans="3:4">
      <c r="C193" s="118">
        <f>C65-C117</f>
        <v>0</v>
      </c>
      <c r="D193" s="118">
        <f>D65-D117</f>
        <v>0</v>
      </c>
    </row>
    <row r="194" spans="3:4">
      <c r="C194" s="118">
        <f>C77-C187</f>
        <v>0</v>
      </c>
      <c r="D194" s="118">
        <f>D77-D187</f>
        <v>0</v>
      </c>
    </row>
  </sheetData>
  <mergeCells count="1">
    <mergeCell ref="E7:F7"/>
  </mergeCells>
  <printOptions horizontalCentered="1"/>
  <pageMargins left="0.39370078740157483" right="0.39370078740157483" top="0.39370078740157483" bottom="0.39370078740157483" header="0.31496062992125984" footer="0.31496062992125984"/>
  <pageSetup paperSize="8" scale="55" fitToHeight="0" orientation="portrait" r:id="rId1"/>
  <rowBreaks count="2" manualBreakCount="2">
    <brk id="66" max="16383" man="1"/>
    <brk id="119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38"/>
  <sheetViews>
    <sheetView topLeftCell="B265" workbookViewId="0" xr3:uid="{958C4451-9541-5A59-BF78-D2F731DF1C81}">
      <selection activeCell="F49" sqref="F1:V1048576"/>
    </sheetView>
  </sheetViews>
  <sheetFormatPr defaultRowHeight="12.75"/>
  <cols>
    <col min="1" max="1" width="19.5703125" style="107" hidden="1" customWidth="1"/>
    <col min="2" max="2" width="13.42578125" style="107" bestFit="1" customWidth="1"/>
    <col min="3" max="3" width="26.5703125" style="107" customWidth="1"/>
    <col min="4" max="4" width="16.7109375" style="107" bestFit="1" customWidth="1"/>
    <col min="5" max="5" width="14.140625" style="107" bestFit="1" customWidth="1"/>
    <col min="6" max="6" width="36.42578125" style="107" bestFit="1" customWidth="1"/>
    <col min="7" max="7" width="32.7109375" style="107" customWidth="1"/>
    <col min="8" max="8" width="30.85546875" style="107" customWidth="1"/>
    <col min="9" max="9" width="25.42578125" style="107" customWidth="1"/>
    <col min="10" max="10" width="23.5703125" style="107" customWidth="1"/>
    <col min="11" max="11" width="25.42578125" style="107" customWidth="1"/>
    <col min="12" max="12" width="23.5703125" style="107" customWidth="1"/>
    <col min="13" max="13" width="18" style="107" customWidth="1"/>
    <col min="14" max="14" width="56" style="107" customWidth="1"/>
    <col min="15" max="15" width="32.7109375" style="107" customWidth="1"/>
    <col min="16" max="16" width="30.85546875" style="107" customWidth="1"/>
    <col min="17" max="17" width="25.42578125" style="107" customWidth="1"/>
    <col min="18" max="18" width="23.5703125" style="107" customWidth="1"/>
    <col min="19" max="19" width="25.42578125" style="107" customWidth="1"/>
    <col min="20" max="20" width="23.5703125" style="107" customWidth="1"/>
    <col min="21" max="21" width="9.5703125" style="107" bestFit="1" customWidth="1"/>
    <col min="22" max="22" width="10.28515625" style="107" bestFit="1" customWidth="1"/>
    <col min="23" max="23" width="9.7109375" style="107" customWidth="1"/>
    <col min="24" max="256" width="9.140625" style="107" customWidth="1"/>
    <col min="257" max="257" width="0" style="107" hidden="1" customWidth="1"/>
    <col min="258" max="258" width="13.42578125" style="107" bestFit="1" customWidth="1"/>
    <col min="259" max="259" width="26.5703125" style="107" customWidth="1"/>
    <col min="260" max="260" width="16.7109375" style="107" bestFit="1" customWidth="1"/>
    <col min="261" max="261" width="14.140625" style="107" bestFit="1" customWidth="1"/>
    <col min="262" max="262" width="36.42578125" style="107" bestFit="1" customWidth="1"/>
    <col min="263" max="276" width="0" style="107" hidden="1" customWidth="1"/>
    <col min="277" max="512" width="9.140625" style="107" customWidth="1"/>
    <col min="513" max="513" width="0" style="107" hidden="1" customWidth="1"/>
    <col min="514" max="514" width="13.42578125" style="107" bestFit="1" customWidth="1"/>
    <col min="515" max="515" width="26.5703125" style="107" customWidth="1"/>
    <col min="516" max="516" width="16.7109375" style="107" bestFit="1" customWidth="1"/>
    <col min="517" max="517" width="14.140625" style="107" bestFit="1" customWidth="1"/>
    <col min="518" max="518" width="36.42578125" style="107" bestFit="1" customWidth="1"/>
    <col min="519" max="532" width="0" style="107" hidden="1" customWidth="1"/>
    <col min="533" max="768" width="9.140625" style="107" customWidth="1"/>
    <col min="769" max="769" width="0" style="107" hidden="1" customWidth="1"/>
    <col min="770" max="770" width="13.42578125" style="107" bestFit="1" customWidth="1"/>
    <col min="771" max="771" width="26.5703125" style="107" customWidth="1"/>
    <col min="772" max="772" width="16.7109375" style="107" bestFit="1" customWidth="1"/>
    <col min="773" max="773" width="14.140625" style="107" bestFit="1" customWidth="1"/>
    <col min="774" max="774" width="36.42578125" style="107" bestFit="1" customWidth="1"/>
    <col min="775" max="788" width="0" style="107" hidden="1" customWidth="1"/>
    <col min="789" max="1024" width="9.140625" style="107" customWidth="1"/>
    <col min="1025" max="1025" width="0" style="107" hidden="1" customWidth="1"/>
    <col min="1026" max="1026" width="13.42578125" style="107" bestFit="1" customWidth="1"/>
    <col min="1027" max="1027" width="26.5703125" style="107" customWidth="1"/>
    <col min="1028" max="1028" width="16.7109375" style="107" bestFit="1" customWidth="1"/>
    <col min="1029" max="1029" width="14.140625" style="107" bestFit="1" customWidth="1"/>
    <col min="1030" max="1030" width="36.42578125" style="107" bestFit="1" customWidth="1"/>
    <col min="1031" max="1044" width="0" style="107" hidden="1" customWidth="1"/>
    <col min="1045" max="1280" width="9.140625" style="107" customWidth="1"/>
    <col min="1281" max="1281" width="0" style="107" hidden="1" customWidth="1"/>
    <col min="1282" max="1282" width="13.42578125" style="107" bestFit="1" customWidth="1"/>
    <col min="1283" max="1283" width="26.5703125" style="107" customWidth="1"/>
    <col min="1284" max="1284" width="16.7109375" style="107" bestFit="1" customWidth="1"/>
    <col min="1285" max="1285" width="14.140625" style="107" bestFit="1" customWidth="1"/>
    <col min="1286" max="1286" width="36.42578125" style="107" bestFit="1" customWidth="1"/>
    <col min="1287" max="1300" width="0" style="107" hidden="1" customWidth="1"/>
    <col min="1301" max="1536" width="9.140625" style="107" customWidth="1"/>
    <col min="1537" max="1537" width="0" style="107" hidden="1" customWidth="1"/>
    <col min="1538" max="1538" width="13.42578125" style="107" bestFit="1" customWidth="1"/>
    <col min="1539" max="1539" width="26.5703125" style="107" customWidth="1"/>
    <col min="1540" max="1540" width="16.7109375" style="107" bestFit="1" customWidth="1"/>
    <col min="1541" max="1541" width="14.140625" style="107" bestFit="1" customWidth="1"/>
    <col min="1542" max="1542" width="36.42578125" style="107" bestFit="1" customWidth="1"/>
    <col min="1543" max="1556" width="0" style="107" hidden="1" customWidth="1"/>
    <col min="1557" max="1792" width="9.140625" style="107" customWidth="1"/>
    <col min="1793" max="1793" width="0" style="107" hidden="1" customWidth="1"/>
    <col min="1794" max="1794" width="13.42578125" style="107" bestFit="1" customWidth="1"/>
    <col min="1795" max="1795" width="26.5703125" style="107" customWidth="1"/>
    <col min="1796" max="1796" width="16.7109375" style="107" bestFit="1" customWidth="1"/>
    <col min="1797" max="1797" width="14.140625" style="107" bestFit="1" customWidth="1"/>
    <col min="1798" max="1798" width="36.42578125" style="107" bestFit="1" customWidth="1"/>
    <col min="1799" max="1812" width="0" style="107" hidden="1" customWidth="1"/>
    <col min="1813" max="2048" width="9.140625" style="107" customWidth="1"/>
    <col min="2049" max="2049" width="0" style="107" hidden="1" customWidth="1"/>
    <col min="2050" max="2050" width="13.42578125" style="107" bestFit="1" customWidth="1"/>
    <col min="2051" max="2051" width="26.5703125" style="107" customWidth="1"/>
    <col min="2052" max="2052" width="16.7109375" style="107" bestFit="1" customWidth="1"/>
    <col min="2053" max="2053" width="14.140625" style="107" bestFit="1" customWidth="1"/>
    <col min="2054" max="2054" width="36.42578125" style="107" bestFit="1" customWidth="1"/>
    <col min="2055" max="2068" width="0" style="107" hidden="1" customWidth="1"/>
    <col min="2069" max="2304" width="9.140625" style="107" customWidth="1"/>
    <col min="2305" max="2305" width="0" style="107" hidden="1" customWidth="1"/>
    <col min="2306" max="2306" width="13.42578125" style="107" bestFit="1" customWidth="1"/>
    <col min="2307" max="2307" width="26.5703125" style="107" customWidth="1"/>
    <col min="2308" max="2308" width="16.7109375" style="107" bestFit="1" customWidth="1"/>
    <col min="2309" max="2309" width="14.140625" style="107" bestFit="1" customWidth="1"/>
    <col min="2310" max="2310" width="36.42578125" style="107" bestFit="1" customWidth="1"/>
    <col min="2311" max="2324" width="0" style="107" hidden="1" customWidth="1"/>
    <col min="2325" max="2560" width="9.140625" style="107" customWidth="1"/>
    <col min="2561" max="2561" width="0" style="107" hidden="1" customWidth="1"/>
    <col min="2562" max="2562" width="13.42578125" style="107" bestFit="1" customWidth="1"/>
    <col min="2563" max="2563" width="26.5703125" style="107" customWidth="1"/>
    <col min="2564" max="2564" width="16.7109375" style="107" bestFit="1" customWidth="1"/>
    <col min="2565" max="2565" width="14.140625" style="107" bestFit="1" customWidth="1"/>
    <col min="2566" max="2566" width="36.42578125" style="107" bestFit="1" customWidth="1"/>
    <col min="2567" max="2580" width="0" style="107" hidden="1" customWidth="1"/>
    <col min="2581" max="2816" width="9.140625" style="107" customWidth="1"/>
    <col min="2817" max="2817" width="0" style="107" hidden="1" customWidth="1"/>
    <col min="2818" max="2818" width="13.42578125" style="107" bestFit="1" customWidth="1"/>
    <col min="2819" max="2819" width="26.5703125" style="107" customWidth="1"/>
    <col min="2820" max="2820" width="16.7109375" style="107" bestFit="1" customWidth="1"/>
    <col min="2821" max="2821" width="14.140625" style="107" bestFit="1" customWidth="1"/>
    <col min="2822" max="2822" width="36.42578125" style="107" bestFit="1" customWidth="1"/>
    <col min="2823" max="2836" width="0" style="107" hidden="1" customWidth="1"/>
    <col min="2837" max="3072" width="9.140625" style="107" customWidth="1"/>
    <col min="3073" max="3073" width="0" style="107" hidden="1" customWidth="1"/>
    <col min="3074" max="3074" width="13.42578125" style="107" bestFit="1" customWidth="1"/>
    <col min="3075" max="3075" width="26.5703125" style="107" customWidth="1"/>
    <col min="3076" max="3076" width="16.7109375" style="107" bestFit="1" customWidth="1"/>
    <col min="3077" max="3077" width="14.140625" style="107" bestFit="1" customWidth="1"/>
    <col min="3078" max="3078" width="36.42578125" style="107" bestFit="1" customWidth="1"/>
    <col min="3079" max="3092" width="0" style="107" hidden="1" customWidth="1"/>
    <col min="3093" max="3328" width="9.140625" style="107" customWidth="1"/>
    <col min="3329" max="3329" width="0" style="107" hidden="1" customWidth="1"/>
    <col min="3330" max="3330" width="13.42578125" style="107" bestFit="1" customWidth="1"/>
    <col min="3331" max="3331" width="26.5703125" style="107" customWidth="1"/>
    <col min="3332" max="3332" width="16.7109375" style="107" bestFit="1" customWidth="1"/>
    <col min="3333" max="3333" width="14.140625" style="107" bestFit="1" customWidth="1"/>
    <col min="3334" max="3334" width="36.42578125" style="107" bestFit="1" customWidth="1"/>
    <col min="3335" max="3348" width="0" style="107" hidden="1" customWidth="1"/>
    <col min="3349" max="3584" width="9.140625" style="107" customWidth="1"/>
    <col min="3585" max="3585" width="0" style="107" hidden="1" customWidth="1"/>
    <col min="3586" max="3586" width="13.42578125" style="107" bestFit="1" customWidth="1"/>
    <col min="3587" max="3587" width="26.5703125" style="107" customWidth="1"/>
    <col min="3588" max="3588" width="16.7109375" style="107" bestFit="1" customWidth="1"/>
    <col min="3589" max="3589" width="14.140625" style="107" bestFit="1" customWidth="1"/>
    <col min="3590" max="3590" width="36.42578125" style="107" bestFit="1" customWidth="1"/>
    <col min="3591" max="3604" width="0" style="107" hidden="1" customWidth="1"/>
    <col min="3605" max="3840" width="9.140625" style="107" customWidth="1"/>
    <col min="3841" max="3841" width="0" style="107" hidden="1" customWidth="1"/>
    <col min="3842" max="3842" width="13.42578125" style="107" bestFit="1" customWidth="1"/>
    <col min="3843" max="3843" width="26.5703125" style="107" customWidth="1"/>
    <col min="3844" max="3844" width="16.7109375" style="107" bestFit="1" customWidth="1"/>
    <col min="3845" max="3845" width="14.140625" style="107" bestFit="1" customWidth="1"/>
    <col min="3846" max="3846" width="36.42578125" style="107" bestFit="1" customWidth="1"/>
    <col min="3847" max="3860" width="0" style="107" hidden="1" customWidth="1"/>
    <col min="3861" max="4096" width="9.140625" style="107" customWidth="1"/>
    <col min="4097" max="4097" width="0" style="107" hidden="1" customWidth="1"/>
    <col min="4098" max="4098" width="13.42578125" style="107" bestFit="1" customWidth="1"/>
    <col min="4099" max="4099" width="26.5703125" style="107" customWidth="1"/>
    <col min="4100" max="4100" width="16.7109375" style="107" bestFit="1" customWidth="1"/>
    <col min="4101" max="4101" width="14.140625" style="107" bestFit="1" customWidth="1"/>
    <col min="4102" max="4102" width="36.42578125" style="107" bestFit="1" customWidth="1"/>
    <col min="4103" max="4116" width="0" style="107" hidden="1" customWidth="1"/>
    <col min="4117" max="4352" width="9.140625" style="107" customWidth="1"/>
    <col min="4353" max="4353" width="0" style="107" hidden="1" customWidth="1"/>
    <col min="4354" max="4354" width="13.42578125" style="107" bestFit="1" customWidth="1"/>
    <col min="4355" max="4355" width="26.5703125" style="107" customWidth="1"/>
    <col min="4356" max="4356" width="16.7109375" style="107" bestFit="1" customWidth="1"/>
    <col min="4357" max="4357" width="14.140625" style="107" bestFit="1" customWidth="1"/>
    <col min="4358" max="4358" width="36.42578125" style="107" bestFit="1" customWidth="1"/>
    <col min="4359" max="4372" width="0" style="107" hidden="1" customWidth="1"/>
    <col min="4373" max="4608" width="9.140625" style="107" customWidth="1"/>
    <col min="4609" max="4609" width="0" style="107" hidden="1" customWidth="1"/>
    <col min="4610" max="4610" width="13.42578125" style="107" bestFit="1" customWidth="1"/>
    <col min="4611" max="4611" width="26.5703125" style="107" customWidth="1"/>
    <col min="4612" max="4612" width="16.7109375" style="107" bestFit="1" customWidth="1"/>
    <col min="4613" max="4613" width="14.140625" style="107" bestFit="1" customWidth="1"/>
    <col min="4614" max="4614" width="36.42578125" style="107" bestFit="1" customWidth="1"/>
    <col min="4615" max="4628" width="0" style="107" hidden="1" customWidth="1"/>
    <col min="4629" max="4864" width="9.140625" style="107" customWidth="1"/>
    <col min="4865" max="4865" width="0" style="107" hidden="1" customWidth="1"/>
    <col min="4866" max="4866" width="13.42578125" style="107" bestFit="1" customWidth="1"/>
    <col min="4867" max="4867" width="26.5703125" style="107" customWidth="1"/>
    <col min="4868" max="4868" width="16.7109375" style="107" bestFit="1" customWidth="1"/>
    <col min="4869" max="4869" width="14.140625" style="107" bestFit="1" customWidth="1"/>
    <col min="4870" max="4870" width="36.42578125" style="107" bestFit="1" customWidth="1"/>
    <col min="4871" max="4884" width="0" style="107" hidden="1" customWidth="1"/>
    <col min="4885" max="5120" width="9.140625" style="107" customWidth="1"/>
    <col min="5121" max="5121" width="0" style="107" hidden="1" customWidth="1"/>
    <col min="5122" max="5122" width="13.42578125" style="107" bestFit="1" customWidth="1"/>
    <col min="5123" max="5123" width="26.5703125" style="107" customWidth="1"/>
    <col min="5124" max="5124" width="16.7109375" style="107" bestFit="1" customWidth="1"/>
    <col min="5125" max="5125" width="14.140625" style="107" bestFit="1" customWidth="1"/>
    <col min="5126" max="5126" width="36.42578125" style="107" bestFit="1" customWidth="1"/>
    <col min="5127" max="5140" width="0" style="107" hidden="1" customWidth="1"/>
    <col min="5141" max="5376" width="9.140625" style="107" customWidth="1"/>
    <col min="5377" max="5377" width="0" style="107" hidden="1" customWidth="1"/>
    <col min="5378" max="5378" width="13.42578125" style="107" bestFit="1" customWidth="1"/>
    <col min="5379" max="5379" width="26.5703125" style="107" customWidth="1"/>
    <col min="5380" max="5380" width="16.7109375" style="107" bestFit="1" customWidth="1"/>
    <col min="5381" max="5381" width="14.140625" style="107" bestFit="1" customWidth="1"/>
    <col min="5382" max="5382" width="36.42578125" style="107" bestFit="1" customWidth="1"/>
    <col min="5383" max="5396" width="0" style="107" hidden="1" customWidth="1"/>
    <col min="5397" max="5632" width="9.140625" style="107" customWidth="1"/>
    <col min="5633" max="5633" width="0" style="107" hidden="1" customWidth="1"/>
    <col min="5634" max="5634" width="13.42578125" style="107" bestFit="1" customWidth="1"/>
    <col min="5635" max="5635" width="26.5703125" style="107" customWidth="1"/>
    <col min="5636" max="5636" width="16.7109375" style="107" bestFit="1" customWidth="1"/>
    <col min="5637" max="5637" width="14.140625" style="107" bestFit="1" customWidth="1"/>
    <col min="5638" max="5638" width="36.42578125" style="107" bestFit="1" customWidth="1"/>
    <col min="5639" max="5652" width="0" style="107" hidden="1" customWidth="1"/>
    <col min="5653" max="5888" width="9.140625" style="107" customWidth="1"/>
    <col min="5889" max="5889" width="0" style="107" hidden="1" customWidth="1"/>
    <col min="5890" max="5890" width="13.42578125" style="107" bestFit="1" customWidth="1"/>
    <col min="5891" max="5891" width="26.5703125" style="107" customWidth="1"/>
    <col min="5892" max="5892" width="16.7109375" style="107" bestFit="1" customWidth="1"/>
    <col min="5893" max="5893" width="14.140625" style="107" bestFit="1" customWidth="1"/>
    <col min="5894" max="5894" width="36.42578125" style="107" bestFit="1" customWidth="1"/>
    <col min="5895" max="5908" width="0" style="107" hidden="1" customWidth="1"/>
    <col min="5909" max="6144" width="9.140625" style="107" customWidth="1"/>
    <col min="6145" max="6145" width="0" style="107" hidden="1" customWidth="1"/>
    <col min="6146" max="6146" width="13.42578125" style="107" bestFit="1" customWidth="1"/>
    <col min="6147" max="6147" width="26.5703125" style="107" customWidth="1"/>
    <col min="6148" max="6148" width="16.7109375" style="107" bestFit="1" customWidth="1"/>
    <col min="6149" max="6149" width="14.140625" style="107" bestFit="1" customWidth="1"/>
    <col min="6150" max="6150" width="36.42578125" style="107" bestFit="1" customWidth="1"/>
    <col min="6151" max="6164" width="0" style="107" hidden="1" customWidth="1"/>
    <col min="6165" max="6400" width="9.140625" style="107" customWidth="1"/>
    <col min="6401" max="6401" width="0" style="107" hidden="1" customWidth="1"/>
    <col min="6402" max="6402" width="13.42578125" style="107" bestFit="1" customWidth="1"/>
    <col min="6403" max="6403" width="26.5703125" style="107" customWidth="1"/>
    <col min="6404" max="6404" width="16.7109375" style="107" bestFit="1" customWidth="1"/>
    <col min="6405" max="6405" width="14.140625" style="107" bestFit="1" customWidth="1"/>
    <col min="6406" max="6406" width="36.42578125" style="107" bestFit="1" customWidth="1"/>
    <col min="6407" max="6420" width="0" style="107" hidden="1" customWidth="1"/>
    <col min="6421" max="6656" width="9.140625" style="107" customWidth="1"/>
    <col min="6657" max="6657" width="0" style="107" hidden="1" customWidth="1"/>
    <col min="6658" max="6658" width="13.42578125" style="107" bestFit="1" customWidth="1"/>
    <col min="6659" max="6659" width="26.5703125" style="107" customWidth="1"/>
    <col min="6660" max="6660" width="16.7109375" style="107" bestFit="1" customWidth="1"/>
    <col min="6661" max="6661" width="14.140625" style="107" bestFit="1" customWidth="1"/>
    <col min="6662" max="6662" width="36.42578125" style="107" bestFit="1" customWidth="1"/>
    <col min="6663" max="6676" width="0" style="107" hidden="1" customWidth="1"/>
    <col min="6677" max="6912" width="9.140625" style="107" customWidth="1"/>
    <col min="6913" max="6913" width="0" style="107" hidden="1" customWidth="1"/>
    <col min="6914" max="6914" width="13.42578125" style="107" bestFit="1" customWidth="1"/>
    <col min="6915" max="6915" width="26.5703125" style="107" customWidth="1"/>
    <col min="6916" max="6916" width="16.7109375" style="107" bestFit="1" customWidth="1"/>
    <col min="6917" max="6917" width="14.140625" style="107" bestFit="1" customWidth="1"/>
    <col min="6918" max="6918" width="36.42578125" style="107" bestFit="1" customWidth="1"/>
    <col min="6919" max="6932" width="0" style="107" hidden="1" customWidth="1"/>
    <col min="6933" max="7168" width="9.140625" style="107" customWidth="1"/>
    <col min="7169" max="7169" width="0" style="107" hidden="1" customWidth="1"/>
    <col min="7170" max="7170" width="13.42578125" style="107" bestFit="1" customWidth="1"/>
    <col min="7171" max="7171" width="26.5703125" style="107" customWidth="1"/>
    <col min="7172" max="7172" width="16.7109375" style="107" bestFit="1" customWidth="1"/>
    <col min="7173" max="7173" width="14.140625" style="107" bestFit="1" customWidth="1"/>
    <col min="7174" max="7174" width="36.42578125" style="107" bestFit="1" customWidth="1"/>
    <col min="7175" max="7188" width="0" style="107" hidden="1" customWidth="1"/>
    <col min="7189" max="7424" width="9.140625" style="107" customWidth="1"/>
    <col min="7425" max="7425" width="0" style="107" hidden="1" customWidth="1"/>
    <col min="7426" max="7426" width="13.42578125" style="107" bestFit="1" customWidth="1"/>
    <col min="7427" max="7427" width="26.5703125" style="107" customWidth="1"/>
    <col min="7428" max="7428" width="16.7109375" style="107" bestFit="1" customWidth="1"/>
    <col min="7429" max="7429" width="14.140625" style="107" bestFit="1" customWidth="1"/>
    <col min="7430" max="7430" width="36.42578125" style="107" bestFit="1" customWidth="1"/>
    <col min="7431" max="7444" width="0" style="107" hidden="1" customWidth="1"/>
    <col min="7445" max="7680" width="9.140625" style="107" customWidth="1"/>
    <col min="7681" max="7681" width="0" style="107" hidden="1" customWidth="1"/>
    <col min="7682" max="7682" width="13.42578125" style="107" bestFit="1" customWidth="1"/>
    <col min="7683" max="7683" width="26.5703125" style="107" customWidth="1"/>
    <col min="7684" max="7684" width="16.7109375" style="107" bestFit="1" customWidth="1"/>
    <col min="7685" max="7685" width="14.140625" style="107" bestFit="1" customWidth="1"/>
    <col min="7686" max="7686" width="36.42578125" style="107" bestFit="1" customWidth="1"/>
    <col min="7687" max="7700" width="0" style="107" hidden="1" customWidth="1"/>
    <col min="7701" max="7936" width="9.140625" style="107" customWidth="1"/>
    <col min="7937" max="7937" width="0" style="107" hidden="1" customWidth="1"/>
    <col min="7938" max="7938" width="13.42578125" style="107" bestFit="1" customWidth="1"/>
    <col min="7939" max="7939" width="26.5703125" style="107" customWidth="1"/>
    <col min="7940" max="7940" width="16.7109375" style="107" bestFit="1" customWidth="1"/>
    <col min="7941" max="7941" width="14.140625" style="107" bestFit="1" customWidth="1"/>
    <col min="7942" max="7942" width="36.42578125" style="107" bestFit="1" customWidth="1"/>
    <col min="7943" max="7956" width="0" style="107" hidden="1" customWidth="1"/>
    <col min="7957" max="8192" width="9.140625" style="107" customWidth="1"/>
    <col min="8193" max="8193" width="0" style="107" hidden="1" customWidth="1"/>
    <col min="8194" max="8194" width="13.42578125" style="107" bestFit="1" customWidth="1"/>
    <col min="8195" max="8195" width="26.5703125" style="107" customWidth="1"/>
    <col min="8196" max="8196" width="16.7109375" style="107" bestFit="1" customWidth="1"/>
    <col min="8197" max="8197" width="14.140625" style="107" bestFit="1" customWidth="1"/>
    <col min="8198" max="8198" width="36.42578125" style="107" bestFit="1" customWidth="1"/>
    <col min="8199" max="8212" width="0" style="107" hidden="1" customWidth="1"/>
    <col min="8213" max="8448" width="9.140625" style="107" customWidth="1"/>
    <col min="8449" max="8449" width="0" style="107" hidden="1" customWidth="1"/>
    <col min="8450" max="8450" width="13.42578125" style="107" bestFit="1" customWidth="1"/>
    <col min="8451" max="8451" width="26.5703125" style="107" customWidth="1"/>
    <col min="8452" max="8452" width="16.7109375" style="107" bestFit="1" customWidth="1"/>
    <col min="8453" max="8453" width="14.140625" style="107" bestFit="1" customWidth="1"/>
    <col min="8454" max="8454" width="36.42578125" style="107" bestFit="1" customWidth="1"/>
    <col min="8455" max="8468" width="0" style="107" hidden="1" customWidth="1"/>
    <col min="8469" max="8704" width="9.140625" style="107" customWidth="1"/>
    <col min="8705" max="8705" width="0" style="107" hidden="1" customWidth="1"/>
    <col min="8706" max="8706" width="13.42578125" style="107" bestFit="1" customWidth="1"/>
    <col min="8707" max="8707" width="26.5703125" style="107" customWidth="1"/>
    <col min="8708" max="8708" width="16.7109375" style="107" bestFit="1" customWidth="1"/>
    <col min="8709" max="8709" width="14.140625" style="107" bestFit="1" customWidth="1"/>
    <col min="8710" max="8710" width="36.42578125" style="107" bestFit="1" customWidth="1"/>
    <col min="8711" max="8724" width="0" style="107" hidden="1" customWidth="1"/>
    <col min="8725" max="8960" width="9.140625" style="107" customWidth="1"/>
    <col min="8961" max="8961" width="0" style="107" hidden="1" customWidth="1"/>
    <col min="8962" max="8962" width="13.42578125" style="107" bestFit="1" customWidth="1"/>
    <col min="8963" max="8963" width="26.5703125" style="107" customWidth="1"/>
    <col min="8964" max="8964" width="16.7109375" style="107" bestFit="1" customWidth="1"/>
    <col min="8965" max="8965" width="14.140625" style="107" bestFit="1" customWidth="1"/>
    <col min="8966" max="8966" width="36.42578125" style="107" bestFit="1" customWidth="1"/>
    <col min="8967" max="8980" width="0" style="107" hidden="1" customWidth="1"/>
    <col min="8981" max="9216" width="9.140625" style="107" customWidth="1"/>
    <col min="9217" max="9217" width="0" style="107" hidden="1" customWidth="1"/>
    <col min="9218" max="9218" width="13.42578125" style="107" bestFit="1" customWidth="1"/>
    <col min="9219" max="9219" width="26.5703125" style="107" customWidth="1"/>
    <col min="9220" max="9220" width="16.7109375" style="107" bestFit="1" customWidth="1"/>
    <col min="9221" max="9221" width="14.140625" style="107" bestFit="1" customWidth="1"/>
    <col min="9222" max="9222" width="36.42578125" style="107" bestFit="1" customWidth="1"/>
    <col min="9223" max="9236" width="0" style="107" hidden="1" customWidth="1"/>
    <col min="9237" max="9472" width="9.140625" style="107" customWidth="1"/>
    <col min="9473" max="9473" width="0" style="107" hidden="1" customWidth="1"/>
    <col min="9474" max="9474" width="13.42578125" style="107" bestFit="1" customWidth="1"/>
    <col min="9475" max="9475" width="26.5703125" style="107" customWidth="1"/>
    <col min="9476" max="9476" width="16.7109375" style="107" bestFit="1" customWidth="1"/>
    <col min="9477" max="9477" width="14.140625" style="107" bestFit="1" customWidth="1"/>
    <col min="9478" max="9478" width="36.42578125" style="107" bestFit="1" customWidth="1"/>
    <col min="9479" max="9492" width="0" style="107" hidden="1" customWidth="1"/>
    <col min="9493" max="9728" width="9.140625" style="107" customWidth="1"/>
    <col min="9729" max="9729" width="0" style="107" hidden="1" customWidth="1"/>
    <col min="9730" max="9730" width="13.42578125" style="107" bestFit="1" customWidth="1"/>
    <col min="9731" max="9731" width="26.5703125" style="107" customWidth="1"/>
    <col min="9732" max="9732" width="16.7109375" style="107" bestFit="1" customWidth="1"/>
    <col min="9733" max="9733" width="14.140625" style="107" bestFit="1" customWidth="1"/>
    <col min="9734" max="9734" width="36.42578125" style="107" bestFit="1" customWidth="1"/>
    <col min="9735" max="9748" width="0" style="107" hidden="1" customWidth="1"/>
    <col min="9749" max="9984" width="9.140625" style="107" customWidth="1"/>
    <col min="9985" max="9985" width="0" style="107" hidden="1" customWidth="1"/>
    <col min="9986" max="9986" width="13.42578125" style="107" bestFit="1" customWidth="1"/>
    <col min="9987" max="9987" width="26.5703125" style="107" customWidth="1"/>
    <col min="9988" max="9988" width="16.7109375" style="107" bestFit="1" customWidth="1"/>
    <col min="9989" max="9989" width="14.140625" style="107" bestFit="1" customWidth="1"/>
    <col min="9990" max="9990" width="36.42578125" style="107" bestFit="1" customWidth="1"/>
    <col min="9991" max="10004" width="0" style="107" hidden="1" customWidth="1"/>
    <col min="10005" max="10240" width="9.140625" style="107" customWidth="1"/>
    <col min="10241" max="10241" width="0" style="107" hidden="1" customWidth="1"/>
    <col min="10242" max="10242" width="13.42578125" style="107" bestFit="1" customWidth="1"/>
    <col min="10243" max="10243" width="26.5703125" style="107" customWidth="1"/>
    <col min="10244" max="10244" width="16.7109375" style="107" bestFit="1" customWidth="1"/>
    <col min="10245" max="10245" width="14.140625" style="107" bestFit="1" customWidth="1"/>
    <col min="10246" max="10246" width="36.42578125" style="107" bestFit="1" customWidth="1"/>
    <col min="10247" max="10260" width="0" style="107" hidden="1" customWidth="1"/>
    <col min="10261" max="10496" width="9.140625" style="107" customWidth="1"/>
    <col min="10497" max="10497" width="0" style="107" hidden="1" customWidth="1"/>
    <col min="10498" max="10498" width="13.42578125" style="107" bestFit="1" customWidth="1"/>
    <col min="10499" max="10499" width="26.5703125" style="107" customWidth="1"/>
    <col min="10500" max="10500" width="16.7109375" style="107" bestFit="1" customWidth="1"/>
    <col min="10501" max="10501" width="14.140625" style="107" bestFit="1" customWidth="1"/>
    <col min="10502" max="10502" width="36.42578125" style="107" bestFit="1" customWidth="1"/>
    <col min="10503" max="10516" width="0" style="107" hidden="1" customWidth="1"/>
    <col min="10517" max="10752" width="9.140625" style="107" customWidth="1"/>
    <col min="10753" max="10753" width="0" style="107" hidden="1" customWidth="1"/>
    <col min="10754" max="10754" width="13.42578125" style="107" bestFit="1" customWidth="1"/>
    <col min="10755" max="10755" width="26.5703125" style="107" customWidth="1"/>
    <col min="10756" max="10756" width="16.7109375" style="107" bestFit="1" customWidth="1"/>
    <col min="10757" max="10757" width="14.140625" style="107" bestFit="1" customWidth="1"/>
    <col min="10758" max="10758" width="36.42578125" style="107" bestFit="1" customWidth="1"/>
    <col min="10759" max="10772" width="0" style="107" hidden="1" customWidth="1"/>
    <col min="10773" max="11008" width="9.140625" style="107" customWidth="1"/>
    <col min="11009" max="11009" width="0" style="107" hidden="1" customWidth="1"/>
    <col min="11010" max="11010" width="13.42578125" style="107" bestFit="1" customWidth="1"/>
    <col min="11011" max="11011" width="26.5703125" style="107" customWidth="1"/>
    <col min="11012" max="11012" width="16.7109375" style="107" bestFit="1" customWidth="1"/>
    <col min="11013" max="11013" width="14.140625" style="107" bestFit="1" customWidth="1"/>
    <col min="11014" max="11014" width="36.42578125" style="107" bestFit="1" customWidth="1"/>
    <col min="11015" max="11028" width="0" style="107" hidden="1" customWidth="1"/>
    <col min="11029" max="11264" width="9.140625" style="107" customWidth="1"/>
    <col min="11265" max="11265" width="0" style="107" hidden="1" customWidth="1"/>
    <col min="11266" max="11266" width="13.42578125" style="107" bestFit="1" customWidth="1"/>
    <col min="11267" max="11267" width="26.5703125" style="107" customWidth="1"/>
    <col min="11268" max="11268" width="16.7109375" style="107" bestFit="1" customWidth="1"/>
    <col min="11269" max="11269" width="14.140625" style="107" bestFit="1" customWidth="1"/>
    <col min="11270" max="11270" width="36.42578125" style="107" bestFit="1" customWidth="1"/>
    <col min="11271" max="11284" width="0" style="107" hidden="1" customWidth="1"/>
    <col min="11285" max="11520" width="9.140625" style="107" customWidth="1"/>
    <col min="11521" max="11521" width="0" style="107" hidden="1" customWidth="1"/>
    <col min="11522" max="11522" width="13.42578125" style="107" bestFit="1" customWidth="1"/>
    <col min="11523" max="11523" width="26.5703125" style="107" customWidth="1"/>
    <col min="11524" max="11524" width="16.7109375" style="107" bestFit="1" customWidth="1"/>
    <col min="11525" max="11525" width="14.140625" style="107" bestFit="1" customWidth="1"/>
    <col min="11526" max="11526" width="36.42578125" style="107" bestFit="1" customWidth="1"/>
    <col min="11527" max="11540" width="0" style="107" hidden="1" customWidth="1"/>
    <col min="11541" max="11776" width="9.140625" style="107" customWidth="1"/>
    <col min="11777" max="11777" width="0" style="107" hidden="1" customWidth="1"/>
    <col min="11778" max="11778" width="13.42578125" style="107" bestFit="1" customWidth="1"/>
    <col min="11779" max="11779" width="26.5703125" style="107" customWidth="1"/>
    <col min="11780" max="11780" width="16.7109375" style="107" bestFit="1" customWidth="1"/>
    <col min="11781" max="11781" width="14.140625" style="107" bestFit="1" customWidth="1"/>
    <col min="11782" max="11782" width="36.42578125" style="107" bestFit="1" customWidth="1"/>
    <col min="11783" max="11796" width="0" style="107" hidden="1" customWidth="1"/>
    <col min="11797" max="12032" width="9.140625" style="107" customWidth="1"/>
    <col min="12033" max="12033" width="0" style="107" hidden="1" customWidth="1"/>
    <col min="12034" max="12034" width="13.42578125" style="107" bestFit="1" customWidth="1"/>
    <col min="12035" max="12035" width="26.5703125" style="107" customWidth="1"/>
    <col min="12036" max="12036" width="16.7109375" style="107" bestFit="1" customWidth="1"/>
    <col min="12037" max="12037" width="14.140625" style="107" bestFit="1" customWidth="1"/>
    <col min="12038" max="12038" width="36.42578125" style="107" bestFit="1" customWidth="1"/>
    <col min="12039" max="12052" width="0" style="107" hidden="1" customWidth="1"/>
    <col min="12053" max="12288" width="9.140625" style="107" customWidth="1"/>
    <col min="12289" max="12289" width="0" style="107" hidden="1" customWidth="1"/>
    <col min="12290" max="12290" width="13.42578125" style="107" bestFit="1" customWidth="1"/>
    <col min="12291" max="12291" width="26.5703125" style="107" customWidth="1"/>
    <col min="12292" max="12292" width="16.7109375" style="107" bestFit="1" customWidth="1"/>
    <col min="12293" max="12293" width="14.140625" style="107" bestFit="1" customWidth="1"/>
    <col min="12294" max="12294" width="36.42578125" style="107" bestFit="1" customWidth="1"/>
    <col min="12295" max="12308" width="0" style="107" hidden="1" customWidth="1"/>
    <col min="12309" max="12544" width="9.140625" style="107" customWidth="1"/>
    <col min="12545" max="12545" width="0" style="107" hidden="1" customWidth="1"/>
    <col min="12546" max="12546" width="13.42578125" style="107" bestFit="1" customWidth="1"/>
    <col min="12547" max="12547" width="26.5703125" style="107" customWidth="1"/>
    <col min="12548" max="12548" width="16.7109375" style="107" bestFit="1" customWidth="1"/>
    <col min="12549" max="12549" width="14.140625" style="107" bestFit="1" customWidth="1"/>
    <col min="12550" max="12550" width="36.42578125" style="107" bestFit="1" customWidth="1"/>
    <col min="12551" max="12564" width="0" style="107" hidden="1" customWidth="1"/>
    <col min="12565" max="12800" width="9.140625" style="107" customWidth="1"/>
    <col min="12801" max="12801" width="0" style="107" hidden="1" customWidth="1"/>
    <col min="12802" max="12802" width="13.42578125" style="107" bestFit="1" customWidth="1"/>
    <col min="12803" max="12803" width="26.5703125" style="107" customWidth="1"/>
    <col min="12804" max="12804" width="16.7109375" style="107" bestFit="1" customWidth="1"/>
    <col min="12805" max="12805" width="14.140625" style="107" bestFit="1" customWidth="1"/>
    <col min="12806" max="12806" width="36.42578125" style="107" bestFit="1" customWidth="1"/>
    <col min="12807" max="12820" width="0" style="107" hidden="1" customWidth="1"/>
    <col min="12821" max="13056" width="9.140625" style="107" customWidth="1"/>
    <col min="13057" max="13057" width="0" style="107" hidden="1" customWidth="1"/>
    <col min="13058" max="13058" width="13.42578125" style="107" bestFit="1" customWidth="1"/>
    <col min="13059" max="13059" width="26.5703125" style="107" customWidth="1"/>
    <col min="13060" max="13060" width="16.7109375" style="107" bestFit="1" customWidth="1"/>
    <col min="13061" max="13061" width="14.140625" style="107" bestFit="1" customWidth="1"/>
    <col min="13062" max="13062" width="36.42578125" style="107" bestFit="1" customWidth="1"/>
    <col min="13063" max="13076" width="0" style="107" hidden="1" customWidth="1"/>
    <col min="13077" max="13312" width="9.140625" style="107" customWidth="1"/>
    <col min="13313" max="13313" width="0" style="107" hidden="1" customWidth="1"/>
    <col min="13314" max="13314" width="13.42578125" style="107" bestFit="1" customWidth="1"/>
    <col min="13315" max="13315" width="26.5703125" style="107" customWidth="1"/>
    <col min="13316" max="13316" width="16.7109375" style="107" bestFit="1" customWidth="1"/>
    <col min="13317" max="13317" width="14.140625" style="107" bestFit="1" customWidth="1"/>
    <col min="13318" max="13318" width="36.42578125" style="107" bestFit="1" customWidth="1"/>
    <col min="13319" max="13332" width="0" style="107" hidden="1" customWidth="1"/>
    <col min="13333" max="13568" width="9.140625" style="107" customWidth="1"/>
    <col min="13569" max="13569" width="0" style="107" hidden="1" customWidth="1"/>
    <col min="13570" max="13570" width="13.42578125" style="107" bestFit="1" customWidth="1"/>
    <col min="13571" max="13571" width="26.5703125" style="107" customWidth="1"/>
    <col min="13572" max="13572" width="16.7109375" style="107" bestFit="1" customWidth="1"/>
    <col min="13573" max="13573" width="14.140625" style="107" bestFit="1" customWidth="1"/>
    <col min="13574" max="13574" width="36.42578125" style="107" bestFit="1" customWidth="1"/>
    <col min="13575" max="13588" width="0" style="107" hidden="1" customWidth="1"/>
    <col min="13589" max="13824" width="9.140625" style="107" customWidth="1"/>
    <col min="13825" max="13825" width="0" style="107" hidden="1" customWidth="1"/>
    <col min="13826" max="13826" width="13.42578125" style="107" bestFit="1" customWidth="1"/>
    <col min="13827" max="13827" width="26.5703125" style="107" customWidth="1"/>
    <col min="13828" max="13828" width="16.7109375" style="107" bestFit="1" customWidth="1"/>
    <col min="13829" max="13829" width="14.140625" style="107" bestFit="1" customWidth="1"/>
    <col min="13830" max="13830" width="36.42578125" style="107" bestFit="1" customWidth="1"/>
    <col min="13831" max="13844" width="0" style="107" hidden="1" customWidth="1"/>
    <col min="13845" max="14080" width="9.140625" style="107" customWidth="1"/>
    <col min="14081" max="14081" width="0" style="107" hidden="1" customWidth="1"/>
    <col min="14082" max="14082" width="13.42578125" style="107" bestFit="1" customWidth="1"/>
    <col min="14083" max="14083" width="26.5703125" style="107" customWidth="1"/>
    <col min="14084" max="14084" width="16.7109375" style="107" bestFit="1" customWidth="1"/>
    <col min="14085" max="14085" width="14.140625" style="107" bestFit="1" customWidth="1"/>
    <col min="14086" max="14086" width="36.42578125" style="107" bestFit="1" customWidth="1"/>
    <col min="14087" max="14100" width="0" style="107" hidden="1" customWidth="1"/>
    <col min="14101" max="14336" width="9.140625" style="107" customWidth="1"/>
    <col min="14337" max="14337" width="0" style="107" hidden="1" customWidth="1"/>
    <col min="14338" max="14338" width="13.42578125" style="107" bestFit="1" customWidth="1"/>
    <col min="14339" max="14339" width="26.5703125" style="107" customWidth="1"/>
    <col min="14340" max="14340" width="16.7109375" style="107" bestFit="1" customWidth="1"/>
    <col min="14341" max="14341" width="14.140625" style="107" bestFit="1" customWidth="1"/>
    <col min="14342" max="14342" width="36.42578125" style="107" bestFit="1" customWidth="1"/>
    <col min="14343" max="14356" width="0" style="107" hidden="1" customWidth="1"/>
    <col min="14357" max="14592" width="9.140625" style="107" customWidth="1"/>
    <col min="14593" max="14593" width="0" style="107" hidden="1" customWidth="1"/>
    <col min="14594" max="14594" width="13.42578125" style="107" bestFit="1" customWidth="1"/>
    <col min="14595" max="14595" width="26.5703125" style="107" customWidth="1"/>
    <col min="14596" max="14596" width="16.7109375" style="107" bestFit="1" customWidth="1"/>
    <col min="14597" max="14597" width="14.140625" style="107" bestFit="1" customWidth="1"/>
    <col min="14598" max="14598" width="36.42578125" style="107" bestFit="1" customWidth="1"/>
    <col min="14599" max="14612" width="0" style="107" hidden="1" customWidth="1"/>
    <col min="14613" max="14848" width="9.140625" style="107" customWidth="1"/>
    <col min="14849" max="14849" width="0" style="107" hidden="1" customWidth="1"/>
    <col min="14850" max="14850" width="13.42578125" style="107" bestFit="1" customWidth="1"/>
    <col min="14851" max="14851" width="26.5703125" style="107" customWidth="1"/>
    <col min="14852" max="14852" width="16.7109375" style="107" bestFit="1" customWidth="1"/>
    <col min="14853" max="14853" width="14.140625" style="107" bestFit="1" customWidth="1"/>
    <col min="14854" max="14854" width="36.42578125" style="107" bestFit="1" customWidth="1"/>
    <col min="14855" max="14868" width="0" style="107" hidden="1" customWidth="1"/>
    <col min="14869" max="15104" width="9.140625" style="107" customWidth="1"/>
    <col min="15105" max="15105" width="0" style="107" hidden="1" customWidth="1"/>
    <col min="15106" max="15106" width="13.42578125" style="107" bestFit="1" customWidth="1"/>
    <col min="15107" max="15107" width="26.5703125" style="107" customWidth="1"/>
    <col min="15108" max="15108" width="16.7109375" style="107" bestFit="1" customWidth="1"/>
    <col min="15109" max="15109" width="14.140625" style="107" bestFit="1" customWidth="1"/>
    <col min="15110" max="15110" width="36.42578125" style="107" bestFit="1" customWidth="1"/>
    <col min="15111" max="15124" width="0" style="107" hidden="1" customWidth="1"/>
    <col min="15125" max="15360" width="9.140625" style="107" customWidth="1"/>
    <col min="15361" max="15361" width="0" style="107" hidden="1" customWidth="1"/>
    <col min="15362" max="15362" width="13.42578125" style="107" bestFit="1" customWidth="1"/>
    <col min="15363" max="15363" width="26.5703125" style="107" customWidth="1"/>
    <col min="15364" max="15364" width="16.7109375" style="107" bestFit="1" customWidth="1"/>
    <col min="15365" max="15365" width="14.140625" style="107" bestFit="1" customWidth="1"/>
    <col min="15366" max="15366" width="36.42578125" style="107" bestFit="1" customWidth="1"/>
    <col min="15367" max="15380" width="0" style="107" hidden="1" customWidth="1"/>
    <col min="15381" max="15616" width="9.140625" style="107" customWidth="1"/>
    <col min="15617" max="15617" width="0" style="107" hidden="1" customWidth="1"/>
    <col min="15618" max="15618" width="13.42578125" style="107" bestFit="1" customWidth="1"/>
    <col min="15619" max="15619" width="26.5703125" style="107" customWidth="1"/>
    <col min="15620" max="15620" width="16.7109375" style="107" bestFit="1" customWidth="1"/>
    <col min="15621" max="15621" width="14.140625" style="107" bestFit="1" customWidth="1"/>
    <col min="15622" max="15622" width="36.42578125" style="107" bestFit="1" customWidth="1"/>
    <col min="15623" max="15636" width="0" style="107" hidden="1" customWidth="1"/>
    <col min="15637" max="15872" width="9.140625" style="107" customWidth="1"/>
    <col min="15873" max="15873" width="0" style="107" hidden="1" customWidth="1"/>
    <col min="15874" max="15874" width="13.42578125" style="107" bestFit="1" customWidth="1"/>
    <col min="15875" max="15875" width="26.5703125" style="107" customWidth="1"/>
    <col min="15876" max="15876" width="16.7109375" style="107" bestFit="1" customWidth="1"/>
    <col min="15877" max="15877" width="14.140625" style="107" bestFit="1" customWidth="1"/>
    <col min="15878" max="15878" width="36.42578125" style="107" bestFit="1" customWidth="1"/>
    <col min="15879" max="15892" width="0" style="107" hidden="1" customWidth="1"/>
    <col min="15893" max="16128" width="9.140625" style="107" customWidth="1"/>
    <col min="16129" max="16129" width="0" style="107" hidden="1" customWidth="1"/>
    <col min="16130" max="16130" width="13.42578125" style="107" bestFit="1" customWidth="1"/>
    <col min="16131" max="16131" width="26.5703125" style="107" customWidth="1"/>
    <col min="16132" max="16132" width="16.7109375" style="107" bestFit="1" customWidth="1"/>
    <col min="16133" max="16133" width="14.140625" style="107" bestFit="1" customWidth="1"/>
    <col min="16134" max="16134" width="36.42578125" style="107" bestFit="1" customWidth="1"/>
    <col min="16135" max="16148" width="0" style="107" hidden="1" customWidth="1"/>
    <col min="16149" max="16384" width="9.140625" style="107" customWidth="1"/>
  </cols>
  <sheetData>
    <row r="1" spans="1:23">
      <c r="A1" s="106" t="s">
        <v>269</v>
      </c>
      <c r="B1" s="106" t="s">
        <v>270</v>
      </c>
      <c r="C1" s="106" t="s">
        <v>271</v>
      </c>
      <c r="D1" s="106" t="s">
        <v>272</v>
      </c>
      <c r="E1" s="106" t="s">
        <v>273</v>
      </c>
      <c r="F1" s="106" t="s">
        <v>274</v>
      </c>
      <c r="G1" s="106" t="s">
        <v>275</v>
      </c>
      <c r="H1" s="106" t="s">
        <v>276</v>
      </c>
      <c r="I1" s="106" t="s">
        <v>277</v>
      </c>
      <c r="J1" s="106" t="s">
        <v>278</v>
      </c>
      <c r="K1" s="106" t="s">
        <v>277</v>
      </c>
      <c r="L1" s="106" t="s">
        <v>278</v>
      </c>
      <c r="M1" s="106" t="s">
        <v>279</v>
      </c>
      <c r="N1" s="106" t="s">
        <v>280</v>
      </c>
      <c r="O1" s="106" t="s">
        <v>275</v>
      </c>
      <c r="P1" s="106" t="s">
        <v>276</v>
      </c>
      <c r="Q1" s="106" t="s">
        <v>277</v>
      </c>
      <c r="R1" s="106" t="s">
        <v>278</v>
      </c>
      <c r="S1" s="106" t="s">
        <v>277</v>
      </c>
      <c r="T1" s="106" t="s">
        <v>278</v>
      </c>
    </row>
    <row r="2" spans="1:23">
      <c r="A2" s="108" t="s">
        <v>281</v>
      </c>
      <c r="B2" s="108" t="s">
        <v>282</v>
      </c>
      <c r="C2" s="108" t="s">
        <v>283</v>
      </c>
      <c r="D2" s="109">
        <v>7903.06</v>
      </c>
      <c r="E2" s="108"/>
      <c r="F2" s="108"/>
      <c r="G2" s="109">
        <v>133638.64000000001</v>
      </c>
      <c r="H2" s="108" t="s">
        <v>284</v>
      </c>
      <c r="I2" s="109">
        <v>125735.58</v>
      </c>
      <c r="J2" s="108" t="s">
        <v>285</v>
      </c>
      <c r="K2" s="109">
        <v>7903.06</v>
      </c>
      <c r="L2" s="108" t="s">
        <v>284</v>
      </c>
      <c r="M2" s="110">
        <v>0</v>
      </c>
      <c r="N2" s="108"/>
      <c r="O2" s="109">
        <v>133638.64000000001</v>
      </c>
      <c r="P2" s="108" t="s">
        <v>284</v>
      </c>
      <c r="Q2" s="109">
        <v>125735.58</v>
      </c>
      <c r="R2" s="108" t="s">
        <v>285</v>
      </c>
      <c r="S2" s="109">
        <v>7903.06</v>
      </c>
      <c r="T2" s="108" t="s">
        <v>284</v>
      </c>
    </row>
    <row r="3" spans="1:23">
      <c r="A3" s="108" t="s">
        <v>281</v>
      </c>
      <c r="B3" s="108" t="s">
        <v>286</v>
      </c>
      <c r="C3" s="108" t="s">
        <v>287</v>
      </c>
      <c r="D3" s="109">
        <v>-2850.58</v>
      </c>
      <c r="E3" s="108"/>
      <c r="F3" s="108"/>
      <c r="G3" s="109">
        <v>129855.27</v>
      </c>
      <c r="H3" s="108" t="s">
        <v>284</v>
      </c>
      <c r="I3" s="109">
        <v>132705.85</v>
      </c>
      <c r="J3" s="108" t="s">
        <v>285</v>
      </c>
      <c r="K3" s="109">
        <v>2850.58</v>
      </c>
      <c r="L3" s="108" t="s">
        <v>285</v>
      </c>
      <c r="M3" s="110">
        <v>0</v>
      </c>
      <c r="N3" s="108"/>
      <c r="O3" s="109">
        <v>129855.27</v>
      </c>
      <c r="P3" s="108" t="s">
        <v>284</v>
      </c>
      <c r="Q3" s="109">
        <v>132705.85</v>
      </c>
      <c r="R3" s="108" t="s">
        <v>285</v>
      </c>
      <c r="S3" s="109">
        <v>2850.58</v>
      </c>
      <c r="T3" s="108" t="s">
        <v>285</v>
      </c>
    </row>
    <row r="4" spans="1:23">
      <c r="A4" s="108" t="s">
        <v>281</v>
      </c>
      <c r="B4" s="108" t="s">
        <v>288</v>
      </c>
      <c r="C4" s="108" t="s">
        <v>289</v>
      </c>
      <c r="D4" s="109">
        <v>5149.3900000000003</v>
      </c>
      <c r="E4" s="108"/>
      <c r="F4" s="108"/>
      <c r="G4" s="109">
        <v>3644.82</v>
      </c>
      <c r="H4" s="108" t="s">
        <v>284</v>
      </c>
      <c r="I4" s="109">
        <v>1504.57</v>
      </c>
      <c r="J4" s="108" t="s">
        <v>284</v>
      </c>
      <c r="K4" s="109">
        <v>5149.3900000000003</v>
      </c>
      <c r="L4" s="108" t="s">
        <v>284</v>
      </c>
      <c r="M4" s="110">
        <v>0</v>
      </c>
      <c r="N4" s="108"/>
      <c r="O4" s="109">
        <v>3644.82</v>
      </c>
      <c r="P4" s="108" t="s">
        <v>284</v>
      </c>
      <c r="Q4" s="109">
        <v>1504.57</v>
      </c>
      <c r="R4" s="108" t="s">
        <v>284</v>
      </c>
      <c r="S4" s="109">
        <v>5149.3900000000003</v>
      </c>
      <c r="T4" s="108" t="s">
        <v>284</v>
      </c>
    </row>
    <row r="5" spans="1:23">
      <c r="A5" s="108" t="s">
        <v>281</v>
      </c>
      <c r="B5" s="108"/>
      <c r="C5" s="108"/>
      <c r="D5" s="109">
        <v>10456.75</v>
      </c>
      <c r="E5" s="108" t="s">
        <v>290</v>
      </c>
      <c r="F5" s="108" t="s">
        <v>291</v>
      </c>
      <c r="G5" s="109">
        <v>5466.95</v>
      </c>
      <c r="H5" s="108" t="s">
        <v>284</v>
      </c>
      <c r="I5" s="109">
        <v>4989.8</v>
      </c>
      <c r="J5" s="108" t="s">
        <v>284</v>
      </c>
      <c r="K5" s="109">
        <v>10456.75</v>
      </c>
      <c r="L5" s="108" t="s">
        <v>284</v>
      </c>
      <c r="M5" s="110">
        <v>0</v>
      </c>
      <c r="N5" s="108"/>
      <c r="O5" s="109">
        <v>5466.95</v>
      </c>
      <c r="P5" s="108" t="s">
        <v>284</v>
      </c>
      <c r="Q5" s="109">
        <v>4989.8</v>
      </c>
      <c r="R5" s="108" t="s">
        <v>284</v>
      </c>
      <c r="S5" s="109">
        <v>10456.75</v>
      </c>
      <c r="T5" s="108" t="s">
        <v>284</v>
      </c>
      <c r="U5" s="109">
        <f>D5-[1]Foglio1!$D$5</f>
        <v>4989.8</v>
      </c>
    </row>
    <row r="6" spans="1:23">
      <c r="A6" s="108" t="s">
        <v>281</v>
      </c>
      <c r="B6" s="108"/>
      <c r="C6" s="108"/>
      <c r="D6" s="109">
        <v>10456.75</v>
      </c>
      <c r="E6" s="108"/>
      <c r="F6" s="108"/>
      <c r="G6" s="109">
        <v>5466.95</v>
      </c>
      <c r="H6" s="108" t="s">
        <v>284</v>
      </c>
      <c r="I6" s="109">
        <v>4989.8</v>
      </c>
      <c r="J6" s="108" t="s">
        <v>284</v>
      </c>
      <c r="K6" s="109">
        <v>10456.75</v>
      </c>
      <c r="L6" s="108" t="s">
        <v>284</v>
      </c>
      <c r="M6" s="110">
        <v>9</v>
      </c>
      <c r="N6" s="108" t="s">
        <v>291</v>
      </c>
      <c r="O6" s="109">
        <v>5466.95</v>
      </c>
      <c r="P6" s="108" t="s">
        <v>284</v>
      </c>
      <c r="Q6" s="109">
        <v>4989.8</v>
      </c>
      <c r="R6" s="108" t="s">
        <v>284</v>
      </c>
      <c r="S6" s="109">
        <v>10456.75</v>
      </c>
      <c r="T6" s="108" t="s">
        <v>284</v>
      </c>
    </row>
    <row r="7" spans="1:23">
      <c r="A7" s="108" t="s">
        <v>281</v>
      </c>
      <c r="B7" s="108"/>
      <c r="C7" s="108"/>
      <c r="D7" s="109">
        <v>-5307.36</v>
      </c>
      <c r="E7" s="108" t="s">
        <v>292</v>
      </c>
      <c r="F7" s="108" t="s">
        <v>293</v>
      </c>
      <c r="G7" s="109">
        <v>1822.13</v>
      </c>
      <c r="H7" s="108" t="s">
        <v>285</v>
      </c>
      <c r="I7" s="109">
        <v>3485.23</v>
      </c>
      <c r="J7" s="108" t="s">
        <v>285</v>
      </c>
      <c r="K7" s="109">
        <v>5307.36</v>
      </c>
      <c r="L7" s="108" t="s">
        <v>285</v>
      </c>
      <c r="M7" s="110">
        <v>0</v>
      </c>
      <c r="N7" s="108"/>
      <c r="O7" s="109">
        <v>1822.13</v>
      </c>
      <c r="P7" s="108" t="s">
        <v>285</v>
      </c>
      <c r="Q7" s="109">
        <v>3485.23</v>
      </c>
      <c r="R7" s="108" t="s">
        <v>285</v>
      </c>
      <c r="S7" s="109">
        <v>5307.36</v>
      </c>
      <c r="T7" s="108" t="s">
        <v>285</v>
      </c>
      <c r="U7" s="109">
        <f>D7-[1]Foglio1!$D$7</f>
        <v>-3485.2299999999996</v>
      </c>
    </row>
    <row r="8" spans="1:23">
      <c r="A8" s="108" t="s">
        <v>281</v>
      </c>
      <c r="B8" s="108"/>
      <c r="C8" s="108"/>
      <c r="D8" s="109">
        <v>-5307.36</v>
      </c>
      <c r="E8" s="108"/>
      <c r="F8" s="108"/>
      <c r="G8" s="109">
        <v>1822.13</v>
      </c>
      <c r="H8" s="108" t="s">
        <v>285</v>
      </c>
      <c r="I8" s="109">
        <v>3485.23</v>
      </c>
      <c r="J8" s="108" t="s">
        <v>285</v>
      </c>
      <c r="K8" s="109">
        <v>5307.36</v>
      </c>
      <c r="L8" s="108" t="s">
        <v>285</v>
      </c>
      <c r="M8" s="110">
        <v>9</v>
      </c>
      <c r="N8" s="108" t="s">
        <v>291</v>
      </c>
      <c r="O8" s="109">
        <v>1822.13</v>
      </c>
      <c r="P8" s="108" t="s">
        <v>285</v>
      </c>
      <c r="Q8" s="109">
        <v>3485.23</v>
      </c>
      <c r="R8" s="108" t="s">
        <v>285</v>
      </c>
      <c r="S8" s="109">
        <v>5307.36</v>
      </c>
      <c r="T8" s="108" t="s">
        <v>285</v>
      </c>
    </row>
    <row r="9" spans="1:23">
      <c r="A9" s="108" t="s">
        <v>281</v>
      </c>
      <c r="B9" s="108" t="s">
        <v>294</v>
      </c>
      <c r="C9" s="108" t="s">
        <v>295</v>
      </c>
      <c r="D9" s="111">
        <f>SUM(D10:D20)</f>
        <v>0</v>
      </c>
      <c r="E9" s="108"/>
      <c r="F9" s="108"/>
      <c r="G9" s="109">
        <v>104871.13</v>
      </c>
      <c r="H9" s="108" t="s">
        <v>284</v>
      </c>
      <c r="I9" s="109">
        <v>137879.44</v>
      </c>
      <c r="J9" s="108" t="s">
        <v>285</v>
      </c>
      <c r="K9" s="109">
        <v>33008.31</v>
      </c>
      <c r="L9" s="108" t="s">
        <v>285</v>
      </c>
      <c r="M9" s="110">
        <v>0</v>
      </c>
      <c r="N9" s="108"/>
      <c r="O9" s="109">
        <v>104871.13</v>
      </c>
      <c r="P9" s="108" t="s">
        <v>284</v>
      </c>
      <c r="Q9" s="109">
        <v>137879.44</v>
      </c>
      <c r="R9" s="108" t="s">
        <v>285</v>
      </c>
      <c r="S9" s="109">
        <v>33008.31</v>
      </c>
      <c r="T9" s="108" t="s">
        <v>285</v>
      </c>
    </row>
    <row r="10" spans="1:23">
      <c r="A10" s="108" t="s">
        <v>281</v>
      </c>
      <c r="B10" s="108"/>
      <c r="C10" s="108"/>
      <c r="D10" s="109">
        <v>139616.95999999999</v>
      </c>
      <c r="E10" s="108" t="s">
        <v>296</v>
      </c>
      <c r="F10" s="108" t="s">
        <v>297</v>
      </c>
      <c r="G10" s="109">
        <v>45136.18</v>
      </c>
      <c r="H10" s="108" t="s">
        <v>284</v>
      </c>
      <c r="I10" s="109">
        <v>94480.78</v>
      </c>
      <c r="J10" s="108" t="s">
        <v>284</v>
      </c>
      <c r="K10" s="109">
        <v>139616.95999999999</v>
      </c>
      <c r="L10" s="108" t="s">
        <v>284</v>
      </c>
      <c r="M10" s="110">
        <v>0</v>
      </c>
      <c r="N10" s="108"/>
      <c r="O10" s="109">
        <v>45136.18</v>
      </c>
      <c r="P10" s="108" t="s">
        <v>284</v>
      </c>
      <c r="Q10" s="109">
        <v>94480.78</v>
      </c>
      <c r="R10" s="108" t="s">
        <v>284</v>
      </c>
      <c r="S10" s="109">
        <v>139616.95999999999</v>
      </c>
      <c r="T10" s="108" t="s">
        <v>284</v>
      </c>
    </row>
    <row r="11" spans="1:23">
      <c r="A11" s="108" t="s">
        <v>281</v>
      </c>
      <c r="B11" s="108"/>
      <c r="C11" s="108"/>
      <c r="D11" s="109">
        <v>4919.1400000000003</v>
      </c>
      <c r="E11" s="108" t="s">
        <v>298</v>
      </c>
      <c r="F11" s="108" t="s">
        <v>299</v>
      </c>
      <c r="G11" s="109">
        <v>349.42</v>
      </c>
      <c r="H11" s="108" t="s">
        <v>284</v>
      </c>
      <c r="I11" s="109">
        <v>4569.72</v>
      </c>
      <c r="J11" s="108" t="s">
        <v>284</v>
      </c>
      <c r="K11" s="109">
        <v>4919.1400000000003</v>
      </c>
      <c r="L11" s="108" t="s">
        <v>284</v>
      </c>
      <c r="M11" s="110">
        <v>0</v>
      </c>
      <c r="N11" s="108"/>
      <c r="O11" s="109">
        <v>349.42</v>
      </c>
      <c r="P11" s="108" t="s">
        <v>284</v>
      </c>
      <c r="Q11" s="109">
        <v>4569.72</v>
      </c>
      <c r="R11" s="108" t="s">
        <v>284</v>
      </c>
      <c r="S11" s="109">
        <v>4919.1400000000003</v>
      </c>
      <c r="T11" s="108" t="s">
        <v>284</v>
      </c>
    </row>
    <row r="12" spans="1:23">
      <c r="A12" s="108" t="s">
        <v>281</v>
      </c>
      <c r="B12" s="108"/>
      <c r="C12" s="108"/>
      <c r="D12" s="109">
        <v>254564.14</v>
      </c>
      <c r="E12" s="108" t="s">
        <v>300</v>
      </c>
      <c r="F12" s="108" t="s">
        <v>301</v>
      </c>
      <c r="G12" s="109">
        <v>140889.96</v>
      </c>
      <c r="H12" s="108" t="s">
        <v>284</v>
      </c>
      <c r="I12" s="109">
        <v>113674.18</v>
      </c>
      <c r="J12" s="108" t="s">
        <v>284</v>
      </c>
      <c r="K12" s="109">
        <v>254564.14</v>
      </c>
      <c r="L12" s="108" t="s">
        <v>284</v>
      </c>
      <c r="M12" s="110">
        <v>0</v>
      </c>
      <c r="N12" s="108"/>
      <c r="O12" s="109">
        <v>140889.96</v>
      </c>
      <c r="P12" s="108" t="s">
        <v>284</v>
      </c>
      <c r="Q12" s="109">
        <v>113674.18</v>
      </c>
      <c r="R12" s="108" t="s">
        <v>284</v>
      </c>
      <c r="S12" s="109">
        <v>254564.14</v>
      </c>
      <c r="T12" s="108" t="s">
        <v>284</v>
      </c>
    </row>
    <row r="13" spans="1:23">
      <c r="A13" s="108" t="s">
        <v>281</v>
      </c>
      <c r="B13" s="108"/>
      <c r="C13" s="108"/>
      <c r="D13" s="109">
        <v>349070.49</v>
      </c>
      <c r="E13" s="108" t="s">
        <v>302</v>
      </c>
      <c r="F13" s="108" t="s">
        <v>303</v>
      </c>
      <c r="G13" s="109">
        <v>0</v>
      </c>
      <c r="H13" s="108"/>
      <c r="I13" s="109">
        <v>349070.49</v>
      </c>
      <c r="J13" s="108" t="s">
        <v>284</v>
      </c>
      <c r="K13" s="109">
        <v>349070.49</v>
      </c>
      <c r="L13" s="108" t="s">
        <v>284</v>
      </c>
      <c r="M13" s="110">
        <v>0</v>
      </c>
      <c r="N13" s="108"/>
      <c r="O13" s="109">
        <v>0</v>
      </c>
      <c r="P13" s="108"/>
      <c r="Q13" s="109">
        <v>349070.49</v>
      </c>
      <c r="R13" s="108" t="s">
        <v>284</v>
      </c>
      <c r="S13" s="109">
        <v>349070.49</v>
      </c>
      <c r="T13" s="108" t="s">
        <v>284</v>
      </c>
    </row>
    <row r="14" spans="1:23">
      <c r="A14" s="108" t="s">
        <v>281</v>
      </c>
      <c r="B14" s="108"/>
      <c r="C14" s="108"/>
      <c r="D14" s="109">
        <v>52360.57</v>
      </c>
      <c r="E14" s="108" t="s">
        <v>304</v>
      </c>
      <c r="F14" s="108" t="s">
        <v>305</v>
      </c>
      <c r="G14" s="109">
        <v>0</v>
      </c>
      <c r="H14" s="108"/>
      <c r="I14" s="109">
        <v>52360.57</v>
      </c>
      <c r="J14" s="108" t="s">
        <v>284</v>
      </c>
      <c r="K14" s="109">
        <v>52360.57</v>
      </c>
      <c r="L14" s="108" t="s">
        <v>284</v>
      </c>
      <c r="M14" s="110">
        <v>0</v>
      </c>
      <c r="N14" s="108"/>
      <c r="O14" s="109">
        <v>0</v>
      </c>
      <c r="P14" s="108"/>
      <c r="Q14" s="109">
        <v>52360.57</v>
      </c>
      <c r="R14" s="108" t="s">
        <v>284</v>
      </c>
      <c r="S14" s="109">
        <v>52360.57</v>
      </c>
      <c r="T14" s="108" t="s">
        <v>284</v>
      </c>
      <c r="U14" s="109">
        <f>SUM(D10:D14)</f>
        <v>800531.29999999993</v>
      </c>
      <c r="V14" s="109">
        <v>-136375.56</v>
      </c>
      <c r="W14" s="109">
        <f>SUM(U14:V14)</f>
        <v>664155.74</v>
      </c>
    </row>
    <row r="15" spans="1:23">
      <c r="A15" s="108" t="s">
        <v>281</v>
      </c>
      <c r="B15" s="108"/>
      <c r="C15" s="108"/>
      <c r="D15" s="109">
        <v>-109924.79</v>
      </c>
      <c r="E15" s="108" t="s">
        <v>306</v>
      </c>
      <c r="F15" s="108" t="s">
        <v>307</v>
      </c>
      <c r="G15" s="109">
        <v>31094.93</v>
      </c>
      <c r="H15" s="108" t="s">
        <v>285</v>
      </c>
      <c r="I15" s="109">
        <v>78829.86</v>
      </c>
      <c r="J15" s="108" t="s">
        <v>285</v>
      </c>
      <c r="K15" s="109">
        <v>109924.79</v>
      </c>
      <c r="L15" s="108" t="s">
        <v>285</v>
      </c>
      <c r="M15" s="110">
        <v>0</v>
      </c>
      <c r="N15" s="108"/>
      <c r="O15" s="109">
        <v>31094.93</v>
      </c>
      <c r="P15" s="108" t="s">
        <v>285</v>
      </c>
      <c r="Q15" s="109">
        <v>78829.86</v>
      </c>
      <c r="R15" s="108" t="s">
        <v>285</v>
      </c>
      <c r="S15" s="109">
        <v>109924.79</v>
      </c>
      <c r="T15" s="108" t="s">
        <v>285</v>
      </c>
    </row>
    <row r="16" spans="1:23">
      <c r="A16" s="108" t="s">
        <v>281</v>
      </c>
      <c r="B16" s="108"/>
      <c r="C16" s="108"/>
      <c r="D16" s="109">
        <v>-4924.6400000000003</v>
      </c>
      <c r="E16" s="108" t="s">
        <v>308</v>
      </c>
      <c r="F16" s="108" t="s">
        <v>309</v>
      </c>
      <c r="G16" s="109">
        <v>0</v>
      </c>
      <c r="H16" s="108"/>
      <c r="I16" s="109">
        <v>4924.6400000000003</v>
      </c>
      <c r="J16" s="108" t="s">
        <v>285</v>
      </c>
      <c r="K16" s="109">
        <v>4924.6400000000003</v>
      </c>
      <c r="L16" s="108" t="s">
        <v>285</v>
      </c>
      <c r="M16" s="110">
        <v>0</v>
      </c>
      <c r="N16" s="108"/>
      <c r="O16" s="109">
        <v>0</v>
      </c>
      <c r="P16" s="108"/>
      <c r="Q16" s="109">
        <v>4924.6400000000003</v>
      </c>
      <c r="R16" s="108" t="s">
        <v>285</v>
      </c>
      <c r="S16" s="109">
        <v>4924.6400000000003</v>
      </c>
      <c r="T16" s="108" t="s">
        <v>285</v>
      </c>
    </row>
    <row r="17" spans="1:20">
      <c r="A17" s="108" t="s">
        <v>281</v>
      </c>
      <c r="B17" s="108"/>
      <c r="C17" s="108"/>
      <c r="D17" s="109">
        <v>-233103.21</v>
      </c>
      <c r="E17" s="108" t="s">
        <v>310</v>
      </c>
      <c r="F17" s="108" t="s">
        <v>311</v>
      </c>
      <c r="G17" s="109">
        <v>50409.5</v>
      </c>
      <c r="H17" s="108" t="s">
        <v>285</v>
      </c>
      <c r="I17" s="109">
        <v>182693.71</v>
      </c>
      <c r="J17" s="108" t="s">
        <v>285</v>
      </c>
      <c r="K17" s="109">
        <v>233103.21</v>
      </c>
      <c r="L17" s="108" t="s">
        <v>285</v>
      </c>
      <c r="M17" s="110">
        <v>0</v>
      </c>
      <c r="N17" s="108"/>
      <c r="O17" s="109">
        <v>50409.5</v>
      </c>
      <c r="P17" s="108" t="s">
        <v>285</v>
      </c>
      <c r="Q17" s="109">
        <v>182693.71</v>
      </c>
      <c r="R17" s="108" t="s">
        <v>285</v>
      </c>
      <c r="S17" s="109">
        <v>233103.21</v>
      </c>
      <c r="T17" s="108" t="s">
        <v>285</v>
      </c>
    </row>
    <row r="18" spans="1:20">
      <c r="A18" s="108" t="s">
        <v>281</v>
      </c>
      <c r="B18" s="108"/>
      <c r="C18" s="108"/>
      <c r="D18" s="109">
        <v>-161898.22</v>
      </c>
      <c r="E18" s="108" t="s">
        <v>312</v>
      </c>
      <c r="F18" s="108" t="s">
        <v>313</v>
      </c>
      <c r="G18" s="109">
        <v>0</v>
      </c>
      <c r="H18" s="108"/>
      <c r="I18" s="109">
        <v>161898.22</v>
      </c>
      <c r="J18" s="108" t="s">
        <v>285</v>
      </c>
      <c r="K18" s="109">
        <v>161898.22</v>
      </c>
      <c r="L18" s="108" t="s">
        <v>285</v>
      </c>
      <c r="M18" s="110">
        <v>0</v>
      </c>
      <c r="N18" s="108"/>
      <c r="O18" s="109">
        <v>0</v>
      </c>
      <c r="P18" s="108"/>
      <c r="Q18" s="109">
        <v>161898.22</v>
      </c>
      <c r="R18" s="108" t="s">
        <v>285</v>
      </c>
      <c r="S18" s="109">
        <v>161898.22</v>
      </c>
      <c r="T18" s="108" t="s">
        <v>285</v>
      </c>
    </row>
    <row r="19" spans="1:20">
      <c r="A19" s="108" t="s">
        <v>281</v>
      </c>
      <c r="B19" s="108"/>
      <c r="C19" s="108"/>
      <c r="D19" s="109">
        <v>-24284.74</v>
      </c>
      <c r="E19" s="108" t="s">
        <v>314</v>
      </c>
      <c r="F19" s="108" t="s">
        <v>315</v>
      </c>
      <c r="G19" s="109">
        <v>0</v>
      </c>
      <c r="H19" s="108"/>
      <c r="I19" s="109">
        <v>24284.74</v>
      </c>
      <c r="J19" s="108" t="s">
        <v>285</v>
      </c>
      <c r="K19" s="109">
        <v>24284.74</v>
      </c>
      <c r="L19" s="108" t="s">
        <v>285</v>
      </c>
      <c r="M19" s="110">
        <v>0</v>
      </c>
      <c r="N19" s="108"/>
      <c r="O19" s="109">
        <v>0</v>
      </c>
      <c r="P19" s="108"/>
      <c r="Q19" s="109">
        <v>24284.74</v>
      </c>
      <c r="R19" s="108" t="s">
        <v>285</v>
      </c>
      <c r="S19" s="109">
        <v>24284.74</v>
      </c>
      <c r="T19" s="108" t="s">
        <v>285</v>
      </c>
    </row>
    <row r="20" spans="1:20">
      <c r="A20" s="108" t="s">
        <v>281</v>
      </c>
      <c r="B20" s="108"/>
      <c r="C20" s="108"/>
      <c r="D20" s="109">
        <v>-266395.7</v>
      </c>
      <c r="E20" s="108" t="s">
        <v>316</v>
      </c>
      <c r="F20" s="108" t="s">
        <v>317</v>
      </c>
      <c r="G20" s="109">
        <v>0</v>
      </c>
      <c r="H20" s="108"/>
      <c r="I20" s="109">
        <v>299404.01</v>
      </c>
      <c r="J20" s="108" t="s">
        <v>285</v>
      </c>
      <c r="K20" s="109">
        <v>299404.01</v>
      </c>
      <c r="L20" s="108" t="s">
        <v>285</v>
      </c>
      <c r="M20" s="110">
        <v>0</v>
      </c>
      <c r="N20" s="108"/>
      <c r="O20" s="109">
        <v>0</v>
      </c>
      <c r="P20" s="108"/>
      <c r="Q20" s="109">
        <v>299404.01</v>
      </c>
      <c r="R20" s="108" t="s">
        <v>285</v>
      </c>
      <c r="S20" s="109">
        <v>299404.01</v>
      </c>
      <c r="T20" s="108" t="s">
        <v>285</v>
      </c>
    </row>
    <row r="21" spans="1:20">
      <c r="A21" s="108" t="s">
        <v>281</v>
      </c>
      <c r="B21" s="108" t="s">
        <v>318</v>
      </c>
      <c r="C21" s="108" t="s">
        <v>319</v>
      </c>
      <c r="D21" s="111">
        <f>SUM(D22:D29)</f>
        <v>0</v>
      </c>
      <c r="E21" s="108"/>
      <c r="F21" s="108"/>
      <c r="G21" s="109">
        <v>21278.99</v>
      </c>
      <c r="H21" s="108" t="s">
        <v>284</v>
      </c>
      <c r="I21" s="109">
        <v>11729.35</v>
      </c>
      <c r="J21" s="108" t="s">
        <v>284</v>
      </c>
      <c r="K21" s="109">
        <v>33008.339999999997</v>
      </c>
      <c r="L21" s="108" t="s">
        <v>284</v>
      </c>
      <c r="M21" s="110">
        <v>0</v>
      </c>
      <c r="N21" s="108"/>
      <c r="O21" s="109">
        <v>21278.99</v>
      </c>
      <c r="P21" s="108" t="s">
        <v>284</v>
      </c>
      <c r="Q21" s="109">
        <v>11729.35</v>
      </c>
      <c r="R21" s="108" t="s">
        <v>284</v>
      </c>
      <c r="S21" s="109">
        <v>33008.339999999997</v>
      </c>
      <c r="T21" s="108" t="s">
        <v>284</v>
      </c>
    </row>
    <row r="22" spans="1:20">
      <c r="A22" s="108" t="s">
        <v>281</v>
      </c>
      <c r="B22" s="108"/>
      <c r="C22" s="108"/>
      <c r="D22" s="109">
        <v>115439.84</v>
      </c>
      <c r="E22" s="108" t="s">
        <v>320</v>
      </c>
      <c r="F22" s="108" t="s">
        <v>297</v>
      </c>
      <c r="G22" s="109">
        <v>32725.19</v>
      </c>
      <c r="H22" s="108" t="s">
        <v>284</v>
      </c>
      <c r="I22" s="109">
        <v>82714.649999999994</v>
      </c>
      <c r="J22" s="108" t="s">
        <v>284</v>
      </c>
      <c r="K22" s="109">
        <v>115439.84</v>
      </c>
      <c r="L22" s="108" t="s">
        <v>284</v>
      </c>
      <c r="M22" s="110">
        <v>0</v>
      </c>
      <c r="N22" s="108"/>
      <c r="O22" s="109">
        <v>32725.19</v>
      </c>
      <c r="P22" s="108" t="s">
        <v>284</v>
      </c>
      <c r="Q22" s="109">
        <v>82714.649999999994</v>
      </c>
      <c r="R22" s="108" t="s">
        <v>284</v>
      </c>
      <c r="S22" s="109">
        <v>115439.84</v>
      </c>
      <c r="T22" s="108" t="s">
        <v>284</v>
      </c>
    </row>
    <row r="23" spans="1:20">
      <c r="A23" s="108" t="s">
        <v>281</v>
      </c>
      <c r="B23" s="108"/>
      <c r="C23" s="108"/>
      <c r="D23" s="109">
        <v>33.979999999999997</v>
      </c>
      <c r="E23" s="108" t="s">
        <v>321</v>
      </c>
      <c r="F23" s="108" t="s">
        <v>299</v>
      </c>
      <c r="G23" s="109">
        <v>12</v>
      </c>
      <c r="H23" s="108" t="s">
        <v>284</v>
      </c>
      <c r="I23" s="109">
        <v>21.98</v>
      </c>
      <c r="J23" s="108" t="s">
        <v>284</v>
      </c>
      <c r="K23" s="109">
        <v>33.979999999999997</v>
      </c>
      <c r="L23" s="108" t="s">
        <v>284</v>
      </c>
      <c r="M23" s="110">
        <v>0</v>
      </c>
      <c r="N23" s="108"/>
      <c r="O23" s="109">
        <v>12</v>
      </c>
      <c r="P23" s="108" t="s">
        <v>284</v>
      </c>
      <c r="Q23" s="109">
        <v>21.98</v>
      </c>
      <c r="R23" s="108" t="s">
        <v>284</v>
      </c>
      <c r="S23" s="109">
        <v>33.979999999999997</v>
      </c>
      <c r="T23" s="108" t="s">
        <v>284</v>
      </c>
    </row>
    <row r="24" spans="1:20">
      <c r="A24" s="108" t="s">
        <v>281</v>
      </c>
      <c r="B24" s="108"/>
      <c r="C24" s="108"/>
      <c r="D24" s="109">
        <v>111442.71</v>
      </c>
      <c r="E24" s="108" t="s">
        <v>322</v>
      </c>
      <c r="F24" s="108" t="s">
        <v>301</v>
      </c>
      <c r="G24" s="109">
        <v>33464.47</v>
      </c>
      <c r="H24" s="108" t="s">
        <v>284</v>
      </c>
      <c r="I24" s="109">
        <v>77978.240000000005</v>
      </c>
      <c r="J24" s="108" t="s">
        <v>284</v>
      </c>
      <c r="K24" s="109">
        <v>111442.71</v>
      </c>
      <c r="L24" s="108" t="s">
        <v>284</v>
      </c>
      <c r="M24" s="110">
        <v>0</v>
      </c>
      <c r="N24" s="108"/>
      <c r="O24" s="109">
        <v>33464.47</v>
      </c>
      <c r="P24" s="108" t="s">
        <v>284</v>
      </c>
      <c r="Q24" s="109">
        <v>77978.240000000005</v>
      </c>
      <c r="R24" s="108" t="s">
        <v>284</v>
      </c>
      <c r="S24" s="109">
        <v>111442.71</v>
      </c>
      <c r="T24" s="108" t="s">
        <v>284</v>
      </c>
    </row>
    <row r="25" spans="1:20">
      <c r="A25" s="108" t="s">
        <v>281</v>
      </c>
      <c r="B25" s="108"/>
      <c r="C25" s="108"/>
      <c r="D25" s="109">
        <v>3270.25</v>
      </c>
      <c r="E25" s="108" t="s">
        <v>323</v>
      </c>
      <c r="F25" s="108" t="s">
        <v>324</v>
      </c>
      <c r="G25" s="109">
        <v>0</v>
      </c>
      <c r="H25" s="108"/>
      <c r="I25" s="109">
        <v>3270.25</v>
      </c>
      <c r="J25" s="108" t="s">
        <v>284</v>
      </c>
      <c r="K25" s="109">
        <v>3270.25</v>
      </c>
      <c r="L25" s="108" t="s">
        <v>284</v>
      </c>
      <c r="M25" s="110">
        <v>0</v>
      </c>
      <c r="N25" s="108"/>
      <c r="O25" s="109">
        <v>0</v>
      </c>
      <c r="P25" s="108"/>
      <c r="Q25" s="109">
        <v>3270.25</v>
      </c>
      <c r="R25" s="108" t="s">
        <v>284</v>
      </c>
      <c r="S25" s="109">
        <v>3270.25</v>
      </c>
      <c r="T25" s="108" t="s">
        <v>284</v>
      </c>
    </row>
    <row r="26" spans="1:20">
      <c r="A26" s="108" t="s">
        <v>281</v>
      </c>
      <c r="B26" s="108"/>
      <c r="C26" s="108"/>
      <c r="D26" s="109">
        <v>-92064.81</v>
      </c>
      <c r="E26" s="108" t="s">
        <v>325</v>
      </c>
      <c r="F26" s="108" t="s">
        <v>307</v>
      </c>
      <c r="G26" s="109">
        <v>21407.96</v>
      </c>
      <c r="H26" s="108" t="s">
        <v>285</v>
      </c>
      <c r="I26" s="109">
        <v>70656.850000000006</v>
      </c>
      <c r="J26" s="108" t="s">
        <v>285</v>
      </c>
      <c r="K26" s="109">
        <v>92064.81</v>
      </c>
      <c r="L26" s="108" t="s">
        <v>285</v>
      </c>
      <c r="M26" s="110">
        <v>0</v>
      </c>
      <c r="N26" s="108"/>
      <c r="O26" s="109">
        <v>21407.96</v>
      </c>
      <c r="P26" s="108" t="s">
        <v>285</v>
      </c>
      <c r="Q26" s="109">
        <v>70656.850000000006</v>
      </c>
      <c r="R26" s="108" t="s">
        <v>285</v>
      </c>
      <c r="S26" s="109">
        <v>92064.81</v>
      </c>
      <c r="T26" s="108" t="s">
        <v>285</v>
      </c>
    </row>
    <row r="27" spans="1:20">
      <c r="A27" s="108" t="s">
        <v>281</v>
      </c>
      <c r="B27" s="108"/>
      <c r="C27" s="108"/>
      <c r="D27" s="109">
        <v>-36.979999999999997</v>
      </c>
      <c r="E27" s="108" t="s">
        <v>326</v>
      </c>
      <c r="F27" s="108" t="s">
        <v>309</v>
      </c>
      <c r="G27" s="109">
        <v>0</v>
      </c>
      <c r="H27" s="108"/>
      <c r="I27" s="109">
        <v>36.979999999999997</v>
      </c>
      <c r="J27" s="108" t="s">
        <v>285</v>
      </c>
      <c r="K27" s="109">
        <v>36.979999999999997</v>
      </c>
      <c r="L27" s="108" t="s">
        <v>285</v>
      </c>
      <c r="M27" s="110">
        <v>0</v>
      </c>
      <c r="N27" s="108"/>
      <c r="O27" s="109">
        <v>0</v>
      </c>
      <c r="P27" s="108"/>
      <c r="Q27" s="109">
        <v>36.979999999999997</v>
      </c>
      <c r="R27" s="108" t="s">
        <v>285</v>
      </c>
      <c r="S27" s="109">
        <v>36.979999999999997</v>
      </c>
      <c r="T27" s="108" t="s">
        <v>285</v>
      </c>
    </row>
    <row r="28" spans="1:20">
      <c r="A28" s="108" t="s">
        <v>281</v>
      </c>
      <c r="B28" s="108"/>
      <c r="C28" s="108"/>
      <c r="D28" s="109">
        <v>-105076.65</v>
      </c>
      <c r="E28" s="108" t="s">
        <v>327</v>
      </c>
      <c r="F28" s="108" t="s">
        <v>311</v>
      </c>
      <c r="G28" s="109">
        <v>23514.71</v>
      </c>
      <c r="H28" s="108" t="s">
        <v>285</v>
      </c>
      <c r="I28" s="109">
        <v>81561.94</v>
      </c>
      <c r="J28" s="108" t="s">
        <v>285</v>
      </c>
      <c r="K28" s="109">
        <v>105076.65</v>
      </c>
      <c r="L28" s="108" t="s">
        <v>285</v>
      </c>
      <c r="M28" s="110">
        <v>0</v>
      </c>
      <c r="N28" s="108"/>
      <c r="O28" s="109">
        <v>23514.71</v>
      </c>
      <c r="P28" s="108" t="s">
        <v>285</v>
      </c>
      <c r="Q28" s="109">
        <v>81561.94</v>
      </c>
      <c r="R28" s="108" t="s">
        <v>285</v>
      </c>
      <c r="S28" s="109">
        <v>105076.65</v>
      </c>
      <c r="T28" s="108" t="s">
        <v>285</v>
      </c>
    </row>
    <row r="29" spans="1:20">
      <c r="A29" s="108"/>
      <c r="B29" s="108"/>
      <c r="C29" s="108"/>
      <c r="D29" s="109">
        <v>-33008.339999999997</v>
      </c>
      <c r="E29" s="108" t="s">
        <v>328</v>
      </c>
      <c r="F29" s="108" t="s">
        <v>329</v>
      </c>
      <c r="G29" s="109"/>
      <c r="H29" s="108"/>
      <c r="I29" s="109"/>
      <c r="J29" s="108"/>
      <c r="K29" s="109"/>
      <c r="L29" s="108"/>
      <c r="M29" s="110"/>
      <c r="N29" s="108"/>
      <c r="O29" s="109"/>
      <c r="P29" s="108"/>
      <c r="Q29" s="109"/>
      <c r="R29" s="108"/>
      <c r="S29" s="109"/>
      <c r="T29" s="108"/>
    </row>
    <row r="30" spans="1:20">
      <c r="A30" s="108" t="s">
        <v>281</v>
      </c>
      <c r="B30" s="108" t="s">
        <v>330</v>
      </c>
      <c r="C30" s="108" t="s">
        <v>331</v>
      </c>
      <c r="D30" s="109">
        <v>0</v>
      </c>
      <c r="E30" s="108"/>
      <c r="F30" s="108"/>
      <c r="G30" s="109">
        <v>60.33</v>
      </c>
      <c r="H30" s="108" t="s">
        <v>284</v>
      </c>
      <c r="I30" s="109">
        <v>60.33</v>
      </c>
      <c r="J30" s="108" t="s">
        <v>285</v>
      </c>
      <c r="K30" s="109">
        <v>0</v>
      </c>
      <c r="L30" s="108"/>
      <c r="M30" s="110">
        <v>0</v>
      </c>
      <c r="N30" s="108"/>
      <c r="O30" s="109">
        <v>60.33</v>
      </c>
      <c r="P30" s="108" t="s">
        <v>284</v>
      </c>
      <c r="Q30" s="109">
        <v>60.33</v>
      </c>
      <c r="R30" s="108" t="s">
        <v>285</v>
      </c>
      <c r="S30" s="109">
        <v>0</v>
      </c>
      <c r="T30" s="108"/>
    </row>
    <row r="31" spans="1:20">
      <c r="A31" s="108" t="s">
        <v>281</v>
      </c>
      <c r="B31" s="108"/>
      <c r="C31" s="108"/>
      <c r="D31" s="109">
        <v>73413.399999999994</v>
      </c>
      <c r="E31" s="108" t="s">
        <v>332</v>
      </c>
      <c r="F31" s="108" t="s">
        <v>297</v>
      </c>
      <c r="G31" s="109">
        <v>19181.32</v>
      </c>
      <c r="H31" s="108" t="s">
        <v>284</v>
      </c>
      <c r="I31" s="109">
        <v>54232.08</v>
      </c>
      <c r="J31" s="108" t="s">
        <v>284</v>
      </c>
      <c r="K31" s="109">
        <v>73413.399999999994</v>
      </c>
      <c r="L31" s="108" t="s">
        <v>284</v>
      </c>
      <c r="M31" s="110">
        <v>0</v>
      </c>
      <c r="N31" s="108"/>
      <c r="O31" s="109">
        <v>19181.32</v>
      </c>
      <c r="P31" s="108" t="s">
        <v>284</v>
      </c>
      <c r="Q31" s="109">
        <v>54232.08</v>
      </c>
      <c r="R31" s="108" t="s">
        <v>284</v>
      </c>
      <c r="S31" s="109">
        <v>73413.399999999994</v>
      </c>
      <c r="T31" s="108" t="s">
        <v>284</v>
      </c>
    </row>
    <row r="32" spans="1:20">
      <c r="A32" s="108" t="s">
        <v>281</v>
      </c>
      <c r="B32" s="108"/>
      <c r="C32" s="108"/>
      <c r="D32" s="109">
        <v>3722.58</v>
      </c>
      <c r="E32" s="108" t="s">
        <v>333</v>
      </c>
      <c r="F32" s="108" t="s">
        <v>299</v>
      </c>
      <c r="G32" s="109">
        <v>2039.53</v>
      </c>
      <c r="H32" s="108" t="s">
        <v>284</v>
      </c>
      <c r="I32" s="109">
        <v>1683.05</v>
      </c>
      <c r="J32" s="108" t="s">
        <v>284</v>
      </c>
      <c r="K32" s="109">
        <v>3722.58</v>
      </c>
      <c r="L32" s="108" t="s">
        <v>284</v>
      </c>
      <c r="M32" s="110">
        <v>0</v>
      </c>
      <c r="N32" s="108"/>
      <c r="O32" s="109">
        <v>2039.53</v>
      </c>
      <c r="P32" s="108" t="s">
        <v>284</v>
      </c>
      <c r="Q32" s="109">
        <v>1683.05</v>
      </c>
      <c r="R32" s="108" t="s">
        <v>284</v>
      </c>
      <c r="S32" s="109">
        <v>3722.58</v>
      </c>
      <c r="T32" s="108" t="s">
        <v>284</v>
      </c>
    </row>
    <row r="33" spans="1:20">
      <c r="A33" s="108" t="s">
        <v>281</v>
      </c>
      <c r="B33" s="108"/>
      <c r="C33" s="108"/>
      <c r="D33" s="109">
        <v>32632.11</v>
      </c>
      <c r="E33" s="108" t="s">
        <v>334</v>
      </c>
      <c r="F33" s="108" t="s">
        <v>301</v>
      </c>
      <c r="G33" s="109">
        <v>5322.61</v>
      </c>
      <c r="H33" s="108" t="s">
        <v>284</v>
      </c>
      <c r="I33" s="109">
        <v>27309.5</v>
      </c>
      <c r="J33" s="108" t="s">
        <v>284</v>
      </c>
      <c r="K33" s="109">
        <v>32632.11</v>
      </c>
      <c r="L33" s="108" t="s">
        <v>284</v>
      </c>
      <c r="M33" s="110">
        <v>0</v>
      </c>
      <c r="N33" s="108"/>
      <c r="O33" s="109">
        <v>5322.61</v>
      </c>
      <c r="P33" s="108" t="s">
        <v>284</v>
      </c>
      <c r="Q33" s="109">
        <v>27309.5</v>
      </c>
      <c r="R33" s="108" t="s">
        <v>284</v>
      </c>
      <c r="S33" s="109">
        <v>32632.11</v>
      </c>
      <c r="T33" s="108" t="s">
        <v>284</v>
      </c>
    </row>
    <row r="34" spans="1:20">
      <c r="A34" s="108" t="s">
        <v>281</v>
      </c>
      <c r="B34" s="108"/>
      <c r="C34" s="108"/>
      <c r="D34" s="109">
        <v>-73413.399999999994</v>
      </c>
      <c r="E34" s="108" t="s">
        <v>335</v>
      </c>
      <c r="F34" s="108" t="s">
        <v>307</v>
      </c>
      <c r="G34" s="109">
        <v>19181.3</v>
      </c>
      <c r="H34" s="108" t="s">
        <v>285</v>
      </c>
      <c r="I34" s="109">
        <v>54232.1</v>
      </c>
      <c r="J34" s="108" t="s">
        <v>285</v>
      </c>
      <c r="K34" s="109">
        <v>73413.399999999994</v>
      </c>
      <c r="L34" s="108" t="s">
        <v>285</v>
      </c>
      <c r="M34" s="110">
        <v>0</v>
      </c>
      <c r="N34" s="108"/>
      <c r="O34" s="109">
        <v>19181.3</v>
      </c>
      <c r="P34" s="108" t="s">
        <v>285</v>
      </c>
      <c r="Q34" s="109">
        <v>54232.1</v>
      </c>
      <c r="R34" s="108" t="s">
        <v>285</v>
      </c>
      <c r="S34" s="109">
        <v>73413.399999999994</v>
      </c>
      <c r="T34" s="108" t="s">
        <v>285</v>
      </c>
    </row>
    <row r="35" spans="1:20">
      <c r="A35" s="108" t="s">
        <v>281</v>
      </c>
      <c r="B35" s="108"/>
      <c r="C35" s="108"/>
      <c r="D35" s="109">
        <v>0</v>
      </c>
      <c r="E35" s="108" t="s">
        <v>336</v>
      </c>
      <c r="F35" s="108" t="s">
        <v>337</v>
      </c>
      <c r="G35" s="109">
        <v>2877.2</v>
      </c>
      <c r="H35" s="108" t="s">
        <v>285</v>
      </c>
      <c r="I35" s="109">
        <v>2877.2</v>
      </c>
      <c r="J35" s="108" t="s">
        <v>284</v>
      </c>
      <c r="K35" s="109">
        <v>0</v>
      </c>
      <c r="L35" s="108"/>
      <c r="M35" s="110">
        <v>0</v>
      </c>
      <c r="N35" s="108"/>
      <c r="O35" s="109">
        <v>2877.2</v>
      </c>
      <c r="P35" s="108" t="s">
        <v>285</v>
      </c>
      <c r="Q35" s="109">
        <v>2877.2</v>
      </c>
      <c r="R35" s="108" t="s">
        <v>284</v>
      </c>
      <c r="S35" s="109">
        <v>0</v>
      </c>
      <c r="T35" s="108"/>
    </row>
    <row r="36" spans="1:20">
      <c r="A36" s="108" t="s">
        <v>281</v>
      </c>
      <c r="B36" s="108"/>
      <c r="C36" s="108"/>
      <c r="D36" s="109">
        <v>-3722.58</v>
      </c>
      <c r="E36" s="108" t="s">
        <v>338</v>
      </c>
      <c r="F36" s="108" t="s">
        <v>309</v>
      </c>
      <c r="G36" s="109">
        <v>2039.53</v>
      </c>
      <c r="H36" s="108" t="s">
        <v>285</v>
      </c>
      <c r="I36" s="109">
        <v>1683.05</v>
      </c>
      <c r="J36" s="108" t="s">
        <v>285</v>
      </c>
      <c r="K36" s="109">
        <v>3722.58</v>
      </c>
      <c r="L36" s="108" t="s">
        <v>285</v>
      </c>
      <c r="M36" s="110">
        <v>0</v>
      </c>
      <c r="N36" s="108"/>
      <c r="O36" s="109">
        <v>2039.53</v>
      </c>
      <c r="P36" s="108" t="s">
        <v>285</v>
      </c>
      <c r="Q36" s="109">
        <v>1683.05</v>
      </c>
      <c r="R36" s="108" t="s">
        <v>285</v>
      </c>
      <c r="S36" s="109">
        <v>3722.58</v>
      </c>
      <c r="T36" s="108" t="s">
        <v>285</v>
      </c>
    </row>
    <row r="37" spans="1:20">
      <c r="A37" s="108" t="s">
        <v>281</v>
      </c>
      <c r="B37" s="108"/>
      <c r="C37" s="108"/>
      <c r="D37" s="109">
        <v>-32632.11</v>
      </c>
      <c r="E37" s="108" t="s">
        <v>339</v>
      </c>
      <c r="F37" s="108" t="s">
        <v>311</v>
      </c>
      <c r="G37" s="109">
        <v>2385.1</v>
      </c>
      <c r="H37" s="108" t="s">
        <v>285</v>
      </c>
      <c r="I37" s="109">
        <v>30247.01</v>
      </c>
      <c r="J37" s="108" t="s">
        <v>285</v>
      </c>
      <c r="K37" s="109">
        <v>32632.11</v>
      </c>
      <c r="L37" s="108" t="s">
        <v>285</v>
      </c>
      <c r="M37" s="110">
        <v>0</v>
      </c>
      <c r="N37" s="108"/>
      <c r="O37" s="109">
        <v>2385.1</v>
      </c>
      <c r="P37" s="108" t="s">
        <v>285</v>
      </c>
      <c r="Q37" s="109">
        <v>30247.01</v>
      </c>
      <c r="R37" s="108" t="s">
        <v>285</v>
      </c>
      <c r="S37" s="109">
        <v>32632.11</v>
      </c>
      <c r="T37" s="108" t="s">
        <v>285</v>
      </c>
    </row>
    <row r="38" spans="1:20">
      <c r="A38" s="108" t="s">
        <v>281</v>
      </c>
      <c r="B38" s="108" t="s">
        <v>340</v>
      </c>
      <c r="C38" s="108" t="s">
        <v>341</v>
      </c>
      <c r="D38" s="111">
        <v>0</v>
      </c>
      <c r="E38" s="108"/>
      <c r="F38" s="108"/>
      <c r="G38" s="109">
        <v>0</v>
      </c>
      <c r="H38" s="108"/>
      <c r="I38" s="109">
        <v>8000</v>
      </c>
      <c r="J38" s="108" t="s">
        <v>285</v>
      </c>
      <c r="K38" s="109">
        <v>8000</v>
      </c>
      <c r="L38" s="108" t="s">
        <v>285</v>
      </c>
      <c r="M38" s="110">
        <v>0</v>
      </c>
      <c r="N38" s="108"/>
      <c r="O38" s="109">
        <v>0</v>
      </c>
      <c r="P38" s="108"/>
      <c r="Q38" s="109">
        <v>8000</v>
      </c>
      <c r="R38" s="108" t="s">
        <v>285</v>
      </c>
      <c r="S38" s="109">
        <v>8000</v>
      </c>
      <c r="T38" s="108" t="s">
        <v>285</v>
      </c>
    </row>
    <row r="39" spans="1:20">
      <c r="A39" s="108" t="s">
        <v>281</v>
      </c>
      <c r="B39" s="108"/>
      <c r="C39" s="108"/>
      <c r="D39" s="109">
        <v>0</v>
      </c>
      <c r="E39" s="108" t="s">
        <v>342</v>
      </c>
      <c r="F39" s="108" t="s">
        <v>343</v>
      </c>
      <c r="G39" s="109">
        <v>0</v>
      </c>
      <c r="H39" s="108"/>
      <c r="I39" s="109">
        <v>8000</v>
      </c>
      <c r="J39" s="108" t="s">
        <v>285</v>
      </c>
      <c r="K39" s="109">
        <v>8000</v>
      </c>
      <c r="L39" s="108" t="s">
        <v>285</v>
      </c>
      <c r="M39" s="110">
        <v>0</v>
      </c>
      <c r="N39" s="108"/>
      <c r="O39" s="109">
        <v>0</v>
      </c>
      <c r="P39" s="108"/>
      <c r="Q39" s="109">
        <v>8000</v>
      </c>
      <c r="R39" s="108" t="s">
        <v>285</v>
      </c>
      <c r="S39" s="109">
        <v>8000</v>
      </c>
      <c r="T39" s="108" t="s">
        <v>285</v>
      </c>
    </row>
    <row r="40" spans="1:20">
      <c r="A40" s="108" t="s">
        <v>281</v>
      </c>
      <c r="B40" s="108" t="s">
        <v>344</v>
      </c>
      <c r="C40" s="108" t="s">
        <v>345</v>
      </c>
      <c r="D40" s="109">
        <v>10753.64</v>
      </c>
      <c r="E40" s="108"/>
      <c r="F40" s="108"/>
      <c r="G40" s="109">
        <v>3783.37</v>
      </c>
      <c r="H40" s="108" t="s">
        <v>284</v>
      </c>
      <c r="I40" s="109">
        <v>6970.27</v>
      </c>
      <c r="J40" s="108" t="s">
        <v>284</v>
      </c>
      <c r="K40" s="109">
        <v>10753.64</v>
      </c>
      <c r="L40" s="108" t="s">
        <v>284</v>
      </c>
      <c r="M40" s="110">
        <v>0</v>
      </c>
      <c r="N40" s="108"/>
      <c r="O40" s="109">
        <v>3783.37</v>
      </c>
      <c r="P40" s="108" t="s">
        <v>284</v>
      </c>
      <c r="Q40" s="109">
        <v>6970.27</v>
      </c>
      <c r="R40" s="108" t="s">
        <v>284</v>
      </c>
      <c r="S40" s="109">
        <v>10753.64</v>
      </c>
      <c r="T40" s="108" t="s">
        <v>284</v>
      </c>
    </row>
    <row r="41" spans="1:20">
      <c r="A41" s="108" t="s">
        <v>281</v>
      </c>
      <c r="B41" s="108" t="s">
        <v>346</v>
      </c>
      <c r="C41" s="108" t="s">
        <v>347</v>
      </c>
      <c r="D41" s="109">
        <v>263.52</v>
      </c>
      <c r="E41" s="108"/>
      <c r="F41" s="108"/>
      <c r="G41" s="109">
        <v>0</v>
      </c>
      <c r="H41" s="108"/>
      <c r="I41" s="109">
        <v>263.52</v>
      </c>
      <c r="J41" s="108" t="s">
        <v>284</v>
      </c>
      <c r="K41" s="109">
        <v>263.52</v>
      </c>
      <c r="L41" s="108" t="s">
        <v>284</v>
      </c>
      <c r="M41" s="110">
        <v>0</v>
      </c>
      <c r="N41" s="108"/>
      <c r="O41" s="109">
        <v>0</v>
      </c>
      <c r="P41" s="108"/>
      <c r="Q41" s="109">
        <v>263.52</v>
      </c>
      <c r="R41" s="108" t="s">
        <v>284</v>
      </c>
      <c r="S41" s="109">
        <v>263.52</v>
      </c>
      <c r="T41" s="108" t="s">
        <v>284</v>
      </c>
    </row>
    <row r="42" spans="1:20">
      <c r="A42" s="108" t="s">
        <v>281</v>
      </c>
      <c r="B42" s="108"/>
      <c r="C42" s="108"/>
      <c r="D42" s="109">
        <v>292.8</v>
      </c>
      <c r="E42" s="108" t="s">
        <v>348</v>
      </c>
      <c r="F42" s="108" t="s">
        <v>349</v>
      </c>
      <c r="G42" s="109">
        <v>0</v>
      </c>
      <c r="H42" s="108"/>
      <c r="I42" s="109">
        <v>292.8</v>
      </c>
      <c r="J42" s="108" t="s">
        <v>284</v>
      </c>
      <c r="K42" s="109">
        <v>292.8</v>
      </c>
      <c r="L42" s="108" t="s">
        <v>284</v>
      </c>
      <c r="M42" s="110">
        <v>0</v>
      </c>
      <c r="N42" s="108"/>
      <c r="O42" s="109">
        <v>0</v>
      </c>
      <c r="P42" s="108"/>
      <c r="Q42" s="109">
        <v>292.8</v>
      </c>
      <c r="R42" s="108" t="s">
        <v>284</v>
      </c>
      <c r="S42" s="109">
        <v>292.8</v>
      </c>
      <c r="T42" s="108" t="s">
        <v>284</v>
      </c>
    </row>
    <row r="43" spans="1:20">
      <c r="A43" s="108" t="s">
        <v>281</v>
      </c>
      <c r="B43" s="108"/>
      <c r="C43" s="108"/>
      <c r="D43" s="109">
        <v>292.8</v>
      </c>
      <c r="E43" s="108"/>
      <c r="F43" s="108"/>
      <c r="G43" s="109">
        <v>0</v>
      </c>
      <c r="H43" s="108"/>
      <c r="I43" s="109">
        <v>292.8</v>
      </c>
      <c r="J43" s="108" t="s">
        <v>284</v>
      </c>
      <c r="K43" s="109">
        <v>292.8</v>
      </c>
      <c r="L43" s="108" t="s">
        <v>284</v>
      </c>
      <c r="M43" s="110">
        <v>42</v>
      </c>
      <c r="N43" s="108" t="s">
        <v>349</v>
      </c>
      <c r="O43" s="109">
        <v>0</v>
      </c>
      <c r="P43" s="108"/>
      <c r="Q43" s="109">
        <v>292.8</v>
      </c>
      <c r="R43" s="108" t="s">
        <v>284</v>
      </c>
      <c r="S43" s="109">
        <v>292.8</v>
      </c>
      <c r="T43" s="108" t="s">
        <v>284</v>
      </c>
    </row>
    <row r="44" spans="1:20">
      <c r="A44" s="108" t="s">
        <v>281</v>
      </c>
      <c r="B44" s="108"/>
      <c r="C44" s="108"/>
      <c r="D44" s="109">
        <v>-29.28</v>
      </c>
      <c r="E44" s="108" t="s">
        <v>350</v>
      </c>
      <c r="F44" s="108" t="s">
        <v>351</v>
      </c>
      <c r="G44" s="109">
        <v>0</v>
      </c>
      <c r="H44" s="108"/>
      <c r="I44" s="109">
        <v>29.28</v>
      </c>
      <c r="J44" s="108" t="s">
        <v>285</v>
      </c>
      <c r="K44" s="109">
        <v>29.28</v>
      </c>
      <c r="L44" s="108" t="s">
        <v>285</v>
      </c>
      <c r="M44" s="110">
        <v>0</v>
      </c>
      <c r="N44" s="108"/>
      <c r="O44" s="109">
        <v>0</v>
      </c>
      <c r="P44" s="108"/>
      <c r="Q44" s="109">
        <v>29.28</v>
      </c>
      <c r="R44" s="108" t="s">
        <v>285</v>
      </c>
      <c r="S44" s="109">
        <v>29.28</v>
      </c>
      <c r="T44" s="108" t="s">
        <v>285</v>
      </c>
    </row>
    <row r="45" spans="1:20">
      <c r="A45" s="108" t="s">
        <v>281</v>
      </c>
      <c r="B45" s="108"/>
      <c r="C45" s="108"/>
      <c r="D45" s="109">
        <v>-29.28</v>
      </c>
      <c r="E45" s="108"/>
      <c r="F45" s="108"/>
      <c r="G45" s="109">
        <v>0</v>
      </c>
      <c r="H45" s="108"/>
      <c r="I45" s="109">
        <v>29.28</v>
      </c>
      <c r="J45" s="108" t="s">
        <v>285</v>
      </c>
      <c r="K45" s="109">
        <v>29.28</v>
      </c>
      <c r="L45" s="108" t="s">
        <v>285</v>
      </c>
      <c r="M45" s="110">
        <v>42</v>
      </c>
      <c r="N45" s="108" t="s">
        <v>349</v>
      </c>
      <c r="O45" s="109">
        <v>0</v>
      </c>
      <c r="P45" s="108"/>
      <c r="Q45" s="109">
        <v>29.28</v>
      </c>
      <c r="R45" s="108" t="s">
        <v>285</v>
      </c>
      <c r="S45" s="109">
        <v>29.28</v>
      </c>
      <c r="T45" s="108" t="s">
        <v>285</v>
      </c>
    </row>
    <row r="46" spans="1:20">
      <c r="A46" s="108" t="s">
        <v>281</v>
      </c>
      <c r="B46" s="108" t="s">
        <v>352</v>
      </c>
      <c r="C46" s="108" t="s">
        <v>353</v>
      </c>
      <c r="D46" s="109">
        <v>5398.74</v>
      </c>
      <c r="E46" s="108"/>
      <c r="F46" s="108"/>
      <c r="G46" s="109">
        <v>0</v>
      </c>
      <c r="H46" s="108"/>
      <c r="I46" s="109">
        <v>5398.74</v>
      </c>
      <c r="J46" s="108" t="s">
        <v>284</v>
      </c>
      <c r="K46" s="109">
        <v>5398.74</v>
      </c>
      <c r="L46" s="108" t="s">
        <v>284</v>
      </c>
      <c r="M46" s="110">
        <v>0</v>
      </c>
      <c r="N46" s="108"/>
      <c r="O46" s="109">
        <v>0</v>
      </c>
      <c r="P46" s="108"/>
      <c r="Q46" s="109">
        <v>5398.74</v>
      </c>
      <c r="R46" s="108" t="s">
        <v>284</v>
      </c>
      <c r="S46" s="109">
        <v>5398.74</v>
      </c>
      <c r="T46" s="108" t="s">
        <v>284</v>
      </c>
    </row>
    <row r="47" spans="1:20">
      <c r="A47" s="108" t="s">
        <v>281</v>
      </c>
      <c r="B47" s="108"/>
      <c r="C47" s="108"/>
      <c r="D47" s="109">
        <v>5836.48</v>
      </c>
      <c r="E47" s="108" t="s">
        <v>354</v>
      </c>
      <c r="F47" s="108" t="s">
        <v>355</v>
      </c>
      <c r="G47" s="109">
        <v>0</v>
      </c>
      <c r="H47" s="108"/>
      <c r="I47" s="109">
        <v>5836.48</v>
      </c>
      <c r="J47" s="108" t="s">
        <v>284</v>
      </c>
      <c r="K47" s="109">
        <v>5836.48</v>
      </c>
      <c r="L47" s="108" t="s">
        <v>284</v>
      </c>
      <c r="M47" s="110">
        <v>0</v>
      </c>
      <c r="N47" s="108"/>
      <c r="O47" s="109">
        <v>0</v>
      </c>
      <c r="P47" s="108"/>
      <c r="Q47" s="109">
        <v>5836.48</v>
      </c>
      <c r="R47" s="108" t="s">
        <v>284</v>
      </c>
      <c r="S47" s="109">
        <v>5836.48</v>
      </c>
      <c r="T47" s="108" t="s">
        <v>284</v>
      </c>
    </row>
    <row r="48" spans="1:20">
      <c r="A48" s="108" t="s">
        <v>281</v>
      </c>
      <c r="B48" s="108"/>
      <c r="C48" s="108"/>
      <c r="D48" s="109">
        <v>5836.48</v>
      </c>
      <c r="E48" s="108"/>
      <c r="F48" s="108"/>
      <c r="G48" s="109">
        <v>0</v>
      </c>
      <c r="H48" s="108"/>
      <c r="I48" s="109">
        <v>5836.48</v>
      </c>
      <c r="J48" s="108" t="s">
        <v>284</v>
      </c>
      <c r="K48" s="109">
        <v>5836.48</v>
      </c>
      <c r="L48" s="108" t="s">
        <v>284</v>
      </c>
      <c r="M48" s="110">
        <v>29</v>
      </c>
      <c r="N48" s="108" t="s">
        <v>356</v>
      </c>
      <c r="O48" s="109">
        <v>0</v>
      </c>
      <c r="P48" s="108"/>
      <c r="Q48" s="109">
        <v>5836.48</v>
      </c>
      <c r="R48" s="108" t="s">
        <v>284</v>
      </c>
      <c r="S48" s="109">
        <v>5836.48</v>
      </c>
      <c r="T48" s="108" t="s">
        <v>284</v>
      </c>
    </row>
    <row r="49" spans="1:20">
      <c r="A49" s="108" t="s">
        <v>281</v>
      </c>
      <c r="B49" s="108"/>
      <c r="C49" s="108"/>
      <c r="D49" s="109">
        <v>-437.74</v>
      </c>
      <c r="E49" s="108" t="s">
        <v>357</v>
      </c>
      <c r="F49" s="108" t="s">
        <v>358</v>
      </c>
      <c r="G49" s="109">
        <v>0</v>
      </c>
      <c r="H49" s="108"/>
      <c r="I49" s="109">
        <v>437.74</v>
      </c>
      <c r="J49" s="108" t="s">
        <v>285</v>
      </c>
      <c r="K49" s="109">
        <v>437.74</v>
      </c>
      <c r="L49" s="108" t="s">
        <v>285</v>
      </c>
      <c r="M49" s="110">
        <v>0</v>
      </c>
      <c r="N49" s="108"/>
      <c r="O49" s="109">
        <v>0</v>
      </c>
      <c r="P49" s="108"/>
      <c r="Q49" s="109">
        <v>437.74</v>
      </c>
      <c r="R49" s="108" t="s">
        <v>285</v>
      </c>
      <c r="S49" s="109">
        <v>437.74</v>
      </c>
      <c r="T49" s="108" t="s">
        <v>285</v>
      </c>
    </row>
    <row r="50" spans="1:20">
      <c r="A50" s="108" t="s">
        <v>281</v>
      </c>
      <c r="B50" s="108"/>
      <c r="C50" s="108"/>
      <c r="D50" s="109">
        <v>-437.74</v>
      </c>
      <c r="E50" s="108"/>
      <c r="F50" s="108"/>
      <c r="G50" s="109">
        <v>0</v>
      </c>
      <c r="H50" s="108"/>
      <c r="I50" s="109">
        <v>437.74</v>
      </c>
      <c r="J50" s="108" t="s">
        <v>285</v>
      </c>
      <c r="K50" s="109">
        <v>437.74</v>
      </c>
      <c r="L50" s="108" t="s">
        <v>285</v>
      </c>
      <c r="M50" s="110">
        <v>29</v>
      </c>
      <c r="N50" s="108" t="s">
        <v>356</v>
      </c>
      <c r="O50" s="109">
        <v>0</v>
      </c>
      <c r="P50" s="108"/>
      <c r="Q50" s="109">
        <v>437.74</v>
      </c>
      <c r="R50" s="108" t="s">
        <v>285</v>
      </c>
      <c r="S50" s="109">
        <v>437.74</v>
      </c>
      <c r="T50" s="108" t="s">
        <v>285</v>
      </c>
    </row>
    <row r="51" spans="1:20">
      <c r="A51" s="108" t="s">
        <v>281</v>
      </c>
      <c r="B51" s="108" t="s">
        <v>359</v>
      </c>
      <c r="C51" s="108" t="s">
        <v>360</v>
      </c>
      <c r="D51" s="109">
        <v>5091.38</v>
      </c>
      <c r="E51" s="108"/>
      <c r="F51" s="108"/>
      <c r="G51" s="109">
        <v>3783.37</v>
      </c>
      <c r="H51" s="108" t="s">
        <v>284</v>
      </c>
      <c r="I51" s="109">
        <v>1308.01</v>
      </c>
      <c r="J51" s="108" t="s">
        <v>284</v>
      </c>
      <c r="K51" s="109">
        <v>5091.38</v>
      </c>
      <c r="L51" s="108" t="s">
        <v>284</v>
      </c>
      <c r="M51" s="110">
        <v>0</v>
      </c>
      <c r="N51" s="108"/>
      <c r="O51" s="109">
        <v>3783.37</v>
      </c>
      <c r="P51" s="108" t="s">
        <v>284</v>
      </c>
      <c r="Q51" s="109">
        <v>1308.01</v>
      </c>
      <c r="R51" s="108" t="s">
        <v>284</v>
      </c>
      <c r="S51" s="109">
        <v>5091.38</v>
      </c>
      <c r="T51" s="108" t="s">
        <v>284</v>
      </c>
    </row>
    <row r="52" spans="1:20">
      <c r="A52" s="108" t="s">
        <v>281</v>
      </c>
      <c r="B52" s="108"/>
      <c r="C52" s="108"/>
      <c r="D52" s="109">
        <v>1022.74</v>
      </c>
      <c r="E52" s="108" t="s">
        <v>361</v>
      </c>
      <c r="F52" s="108" t="s">
        <v>362</v>
      </c>
      <c r="G52" s="109">
        <v>0</v>
      </c>
      <c r="H52" s="108"/>
      <c r="I52" s="109">
        <v>1022.74</v>
      </c>
      <c r="J52" s="108" t="s">
        <v>284</v>
      </c>
      <c r="K52" s="109">
        <v>1022.74</v>
      </c>
      <c r="L52" s="108" t="s">
        <v>284</v>
      </c>
      <c r="M52" s="110">
        <v>0</v>
      </c>
      <c r="N52" s="108"/>
      <c r="O52" s="109">
        <v>0</v>
      </c>
      <c r="P52" s="108"/>
      <c r="Q52" s="109">
        <v>1022.74</v>
      </c>
      <c r="R52" s="108" t="s">
        <v>284</v>
      </c>
      <c r="S52" s="109">
        <v>1022.74</v>
      </c>
      <c r="T52" s="108" t="s">
        <v>284</v>
      </c>
    </row>
    <row r="53" spans="1:20">
      <c r="A53" s="108" t="s">
        <v>281</v>
      </c>
      <c r="B53" s="108"/>
      <c r="C53" s="108"/>
      <c r="D53" s="109">
        <v>1022.74</v>
      </c>
      <c r="E53" s="108"/>
      <c r="F53" s="108"/>
      <c r="G53" s="109">
        <v>0</v>
      </c>
      <c r="H53" s="108"/>
      <c r="I53" s="109">
        <v>1022.74</v>
      </c>
      <c r="J53" s="108" t="s">
        <v>284</v>
      </c>
      <c r="K53" s="109">
        <v>1022.74</v>
      </c>
      <c r="L53" s="108" t="s">
        <v>284</v>
      </c>
      <c r="M53" s="110">
        <v>26</v>
      </c>
      <c r="N53" s="108" t="s">
        <v>362</v>
      </c>
      <c r="O53" s="109">
        <v>0</v>
      </c>
      <c r="P53" s="108"/>
      <c r="Q53" s="109">
        <v>1022.74</v>
      </c>
      <c r="R53" s="108" t="s">
        <v>284</v>
      </c>
      <c r="S53" s="109">
        <v>1022.74</v>
      </c>
      <c r="T53" s="108" t="s">
        <v>284</v>
      </c>
    </row>
    <row r="54" spans="1:20">
      <c r="A54" s="108" t="s">
        <v>281</v>
      </c>
      <c r="B54" s="108"/>
      <c r="C54" s="108"/>
      <c r="D54" s="109">
        <v>4069.41</v>
      </c>
      <c r="E54" s="108" t="s">
        <v>363</v>
      </c>
      <c r="F54" s="108" t="s">
        <v>364</v>
      </c>
      <c r="G54" s="109">
        <v>2944.1</v>
      </c>
      <c r="H54" s="108" t="s">
        <v>284</v>
      </c>
      <c r="I54" s="109">
        <v>1125.31</v>
      </c>
      <c r="J54" s="108" t="s">
        <v>284</v>
      </c>
      <c r="K54" s="109">
        <v>4069.41</v>
      </c>
      <c r="L54" s="108" t="s">
        <v>284</v>
      </c>
      <c r="M54" s="110">
        <v>0</v>
      </c>
      <c r="N54" s="108"/>
      <c r="O54" s="109">
        <v>2944.1</v>
      </c>
      <c r="P54" s="108" t="s">
        <v>284</v>
      </c>
      <c r="Q54" s="109">
        <v>1125.31</v>
      </c>
      <c r="R54" s="108" t="s">
        <v>284</v>
      </c>
      <c r="S54" s="109">
        <v>4069.41</v>
      </c>
      <c r="T54" s="108" t="s">
        <v>284</v>
      </c>
    </row>
    <row r="55" spans="1:20">
      <c r="A55" s="108" t="s">
        <v>281</v>
      </c>
      <c r="B55" s="108"/>
      <c r="C55" s="108"/>
      <c r="D55" s="109">
        <v>4069.41</v>
      </c>
      <c r="E55" s="108"/>
      <c r="F55" s="108"/>
      <c r="G55" s="109">
        <v>2944.1</v>
      </c>
      <c r="H55" s="108" t="s">
        <v>284</v>
      </c>
      <c r="I55" s="109">
        <v>1125.31</v>
      </c>
      <c r="J55" s="108" t="s">
        <v>284</v>
      </c>
      <c r="K55" s="109">
        <v>4069.41</v>
      </c>
      <c r="L55" s="108" t="s">
        <v>284</v>
      </c>
      <c r="M55" s="110">
        <v>28</v>
      </c>
      <c r="N55" s="108" t="s">
        <v>364</v>
      </c>
      <c r="O55" s="109">
        <v>2944.1</v>
      </c>
      <c r="P55" s="108" t="s">
        <v>284</v>
      </c>
      <c r="Q55" s="109">
        <v>1125.31</v>
      </c>
      <c r="R55" s="108" t="s">
        <v>284</v>
      </c>
      <c r="S55" s="109">
        <v>4069.41</v>
      </c>
      <c r="T55" s="108" t="s">
        <v>284</v>
      </c>
    </row>
    <row r="56" spans="1:20">
      <c r="A56" s="108" t="s">
        <v>281</v>
      </c>
      <c r="B56" s="108"/>
      <c r="C56" s="108"/>
      <c r="D56" s="109">
        <v>1470.71</v>
      </c>
      <c r="E56" s="108" t="s">
        <v>365</v>
      </c>
      <c r="F56" s="108" t="s">
        <v>366</v>
      </c>
      <c r="G56" s="109">
        <v>1259.6500000000001</v>
      </c>
      <c r="H56" s="108" t="s">
        <v>284</v>
      </c>
      <c r="I56" s="109">
        <v>211.06</v>
      </c>
      <c r="J56" s="108" t="s">
        <v>284</v>
      </c>
      <c r="K56" s="109">
        <v>1470.71</v>
      </c>
      <c r="L56" s="108" t="s">
        <v>284</v>
      </c>
      <c r="M56" s="110">
        <v>0</v>
      </c>
      <c r="N56" s="108"/>
      <c r="O56" s="109">
        <v>1259.6500000000001</v>
      </c>
      <c r="P56" s="108" t="s">
        <v>284</v>
      </c>
      <c r="Q56" s="109">
        <v>211.06</v>
      </c>
      <c r="R56" s="108" t="s">
        <v>284</v>
      </c>
      <c r="S56" s="109">
        <v>1470.71</v>
      </c>
      <c r="T56" s="108" t="s">
        <v>284</v>
      </c>
    </row>
    <row r="57" spans="1:20">
      <c r="A57" s="108" t="s">
        <v>281</v>
      </c>
      <c r="B57" s="108"/>
      <c r="C57" s="108"/>
      <c r="D57" s="109">
        <v>1470.71</v>
      </c>
      <c r="E57" s="108"/>
      <c r="F57" s="108"/>
      <c r="G57" s="109">
        <v>1259.6500000000001</v>
      </c>
      <c r="H57" s="108" t="s">
        <v>284</v>
      </c>
      <c r="I57" s="109">
        <v>211.06</v>
      </c>
      <c r="J57" s="108" t="s">
        <v>284</v>
      </c>
      <c r="K57" s="109">
        <v>1470.71</v>
      </c>
      <c r="L57" s="108" t="s">
        <v>284</v>
      </c>
      <c r="M57" s="110">
        <v>43</v>
      </c>
      <c r="N57" s="108" t="s">
        <v>366</v>
      </c>
      <c r="O57" s="109">
        <v>1259.6500000000001</v>
      </c>
      <c r="P57" s="108" t="s">
        <v>284</v>
      </c>
      <c r="Q57" s="109">
        <v>211.06</v>
      </c>
      <c r="R57" s="108" t="s">
        <v>284</v>
      </c>
      <c r="S57" s="109">
        <v>1470.71</v>
      </c>
      <c r="T57" s="108" t="s">
        <v>284</v>
      </c>
    </row>
    <row r="58" spans="1:20">
      <c r="A58" s="108" t="s">
        <v>281</v>
      </c>
      <c r="B58" s="108"/>
      <c r="C58" s="108"/>
      <c r="D58" s="109">
        <v>-76.709999999999994</v>
      </c>
      <c r="E58" s="108" t="s">
        <v>367</v>
      </c>
      <c r="F58" s="108" t="s">
        <v>368</v>
      </c>
      <c r="G58" s="109">
        <v>0</v>
      </c>
      <c r="H58" s="108"/>
      <c r="I58" s="109">
        <v>76.709999999999994</v>
      </c>
      <c r="J58" s="108" t="s">
        <v>285</v>
      </c>
      <c r="K58" s="109">
        <v>76.709999999999994</v>
      </c>
      <c r="L58" s="108" t="s">
        <v>285</v>
      </c>
      <c r="M58" s="110">
        <v>0</v>
      </c>
      <c r="N58" s="108"/>
      <c r="O58" s="109">
        <v>0</v>
      </c>
      <c r="P58" s="108"/>
      <c r="Q58" s="109">
        <v>76.709999999999994</v>
      </c>
      <c r="R58" s="108" t="s">
        <v>285</v>
      </c>
      <c r="S58" s="109">
        <v>76.709999999999994</v>
      </c>
      <c r="T58" s="108" t="s">
        <v>285</v>
      </c>
    </row>
    <row r="59" spans="1:20">
      <c r="A59" s="108" t="s">
        <v>281</v>
      </c>
      <c r="B59" s="108"/>
      <c r="C59" s="108"/>
      <c r="D59" s="109">
        <v>-76.709999999999994</v>
      </c>
      <c r="E59" s="108"/>
      <c r="F59" s="108"/>
      <c r="G59" s="109">
        <v>0</v>
      </c>
      <c r="H59" s="108"/>
      <c r="I59" s="109">
        <v>76.709999999999994</v>
      </c>
      <c r="J59" s="108" t="s">
        <v>285</v>
      </c>
      <c r="K59" s="109">
        <v>76.709999999999994</v>
      </c>
      <c r="L59" s="108" t="s">
        <v>285</v>
      </c>
      <c r="M59" s="110">
        <v>26</v>
      </c>
      <c r="N59" s="108" t="s">
        <v>362</v>
      </c>
      <c r="O59" s="109">
        <v>0</v>
      </c>
      <c r="P59" s="108"/>
      <c r="Q59" s="109">
        <v>76.709999999999994</v>
      </c>
      <c r="R59" s="108" t="s">
        <v>285</v>
      </c>
      <c r="S59" s="109">
        <v>76.709999999999994</v>
      </c>
      <c r="T59" s="108" t="s">
        <v>285</v>
      </c>
    </row>
    <row r="60" spans="1:20">
      <c r="A60" s="108" t="s">
        <v>281</v>
      </c>
      <c r="B60" s="108"/>
      <c r="C60" s="108"/>
      <c r="D60" s="109">
        <v>-995.76</v>
      </c>
      <c r="E60" s="108" t="s">
        <v>369</v>
      </c>
      <c r="F60" s="108" t="s">
        <v>370</v>
      </c>
      <c r="G60" s="109">
        <v>294.41000000000003</v>
      </c>
      <c r="H60" s="108" t="s">
        <v>285</v>
      </c>
      <c r="I60" s="109">
        <v>701.35</v>
      </c>
      <c r="J60" s="108" t="s">
        <v>285</v>
      </c>
      <c r="K60" s="109">
        <v>995.76</v>
      </c>
      <c r="L60" s="108" t="s">
        <v>285</v>
      </c>
      <c r="M60" s="110">
        <v>0</v>
      </c>
      <c r="N60" s="108"/>
      <c r="O60" s="109">
        <v>294.41000000000003</v>
      </c>
      <c r="P60" s="108" t="s">
        <v>285</v>
      </c>
      <c r="Q60" s="109">
        <v>701.35</v>
      </c>
      <c r="R60" s="108" t="s">
        <v>285</v>
      </c>
      <c r="S60" s="109">
        <v>995.76</v>
      </c>
      <c r="T60" s="108" t="s">
        <v>285</v>
      </c>
    </row>
    <row r="61" spans="1:20">
      <c r="A61" s="108" t="s">
        <v>281</v>
      </c>
      <c r="B61" s="108"/>
      <c r="C61" s="108"/>
      <c r="D61" s="109">
        <v>-995.76</v>
      </c>
      <c r="E61" s="108"/>
      <c r="F61" s="108"/>
      <c r="G61" s="109">
        <v>294.41000000000003</v>
      </c>
      <c r="H61" s="108" t="s">
        <v>285</v>
      </c>
      <c r="I61" s="109">
        <v>701.35</v>
      </c>
      <c r="J61" s="108" t="s">
        <v>285</v>
      </c>
      <c r="K61" s="109">
        <v>995.76</v>
      </c>
      <c r="L61" s="108" t="s">
        <v>285</v>
      </c>
      <c r="M61" s="110">
        <v>28</v>
      </c>
      <c r="N61" s="108" t="s">
        <v>364</v>
      </c>
      <c r="O61" s="109">
        <v>294.41000000000003</v>
      </c>
      <c r="P61" s="108" t="s">
        <v>285</v>
      </c>
      <c r="Q61" s="109">
        <v>701.35</v>
      </c>
      <c r="R61" s="108" t="s">
        <v>285</v>
      </c>
      <c r="S61" s="109">
        <v>995.76</v>
      </c>
      <c r="T61" s="108" t="s">
        <v>285</v>
      </c>
    </row>
    <row r="62" spans="1:20">
      <c r="A62" s="108" t="s">
        <v>281</v>
      </c>
      <c r="B62" s="108"/>
      <c r="C62" s="108"/>
      <c r="D62" s="109">
        <v>-399.01</v>
      </c>
      <c r="E62" s="108" t="s">
        <v>371</v>
      </c>
      <c r="F62" s="108" t="s">
        <v>372</v>
      </c>
      <c r="G62" s="109">
        <v>125.97</v>
      </c>
      <c r="H62" s="108" t="s">
        <v>285</v>
      </c>
      <c r="I62" s="109">
        <v>273.04000000000002</v>
      </c>
      <c r="J62" s="108" t="s">
        <v>285</v>
      </c>
      <c r="K62" s="109">
        <v>399.01</v>
      </c>
      <c r="L62" s="108" t="s">
        <v>285</v>
      </c>
      <c r="M62" s="110">
        <v>0</v>
      </c>
      <c r="N62" s="108"/>
      <c r="O62" s="109">
        <v>125.97</v>
      </c>
      <c r="P62" s="108" t="s">
        <v>285</v>
      </c>
      <c r="Q62" s="109">
        <v>273.04000000000002</v>
      </c>
      <c r="R62" s="108" t="s">
        <v>285</v>
      </c>
      <c r="S62" s="109">
        <v>399.01</v>
      </c>
      <c r="T62" s="108" t="s">
        <v>285</v>
      </c>
    </row>
    <row r="63" spans="1:20">
      <c r="A63" s="108" t="s">
        <v>281</v>
      </c>
      <c r="B63" s="108"/>
      <c r="C63" s="108"/>
      <c r="D63" s="109">
        <v>-399.01</v>
      </c>
      <c r="E63" s="108"/>
      <c r="F63" s="108"/>
      <c r="G63" s="109">
        <v>125.97</v>
      </c>
      <c r="H63" s="108" t="s">
        <v>285</v>
      </c>
      <c r="I63" s="109">
        <v>273.04000000000002</v>
      </c>
      <c r="J63" s="108" t="s">
        <v>285</v>
      </c>
      <c r="K63" s="109">
        <v>399.01</v>
      </c>
      <c r="L63" s="108" t="s">
        <v>285</v>
      </c>
      <c r="M63" s="110">
        <v>43</v>
      </c>
      <c r="N63" s="108" t="s">
        <v>366</v>
      </c>
      <c r="O63" s="109">
        <v>125.97</v>
      </c>
      <c r="P63" s="108" t="s">
        <v>285</v>
      </c>
      <c r="Q63" s="109">
        <v>273.04000000000002</v>
      </c>
      <c r="R63" s="108" t="s">
        <v>285</v>
      </c>
      <c r="S63" s="109">
        <v>399.01</v>
      </c>
      <c r="T63" s="108" t="s">
        <v>285</v>
      </c>
    </row>
    <row r="64" spans="1:20">
      <c r="A64" s="108" t="s">
        <v>281</v>
      </c>
      <c r="B64" s="108" t="s">
        <v>373</v>
      </c>
      <c r="C64" s="108" t="s">
        <v>374</v>
      </c>
      <c r="D64" s="109">
        <v>1227803.3600000001</v>
      </c>
      <c r="E64" s="108"/>
      <c r="F64" s="108"/>
      <c r="G64" s="109">
        <v>598756.17000000004</v>
      </c>
      <c r="H64" s="108" t="s">
        <v>284</v>
      </c>
      <c r="I64" s="109">
        <v>629047.18999999994</v>
      </c>
      <c r="J64" s="108" t="s">
        <v>284</v>
      </c>
      <c r="K64" s="109">
        <v>1227803.3600000001</v>
      </c>
      <c r="L64" s="108" t="s">
        <v>284</v>
      </c>
      <c r="M64" s="110">
        <v>0</v>
      </c>
      <c r="N64" s="108"/>
      <c r="O64" s="109">
        <v>598756.17000000004</v>
      </c>
      <c r="P64" s="108" t="s">
        <v>284</v>
      </c>
      <c r="Q64" s="109">
        <v>629047.18999999994</v>
      </c>
      <c r="R64" s="108" t="s">
        <v>284</v>
      </c>
      <c r="S64" s="109">
        <v>1227803.3600000001</v>
      </c>
      <c r="T64" s="108" t="s">
        <v>284</v>
      </c>
    </row>
    <row r="65" spans="1:20">
      <c r="A65" s="108" t="s">
        <v>281</v>
      </c>
      <c r="B65" s="108" t="s">
        <v>375</v>
      </c>
      <c r="C65" s="108" t="s">
        <v>376</v>
      </c>
      <c r="D65" s="109">
        <v>991344.81</v>
      </c>
      <c r="E65" s="108"/>
      <c r="F65" s="108"/>
      <c r="G65" s="109">
        <v>164593.43</v>
      </c>
      <c r="H65" s="108" t="s">
        <v>284</v>
      </c>
      <c r="I65" s="109">
        <v>826751.38</v>
      </c>
      <c r="J65" s="108" t="s">
        <v>284</v>
      </c>
      <c r="K65" s="109">
        <v>991344.81</v>
      </c>
      <c r="L65" s="108" t="s">
        <v>284</v>
      </c>
      <c r="M65" s="110">
        <v>0</v>
      </c>
      <c r="N65" s="108"/>
      <c r="O65" s="109">
        <v>164593.43</v>
      </c>
      <c r="P65" s="108" t="s">
        <v>284</v>
      </c>
      <c r="Q65" s="109">
        <v>826751.38</v>
      </c>
      <c r="R65" s="108" t="s">
        <v>284</v>
      </c>
      <c r="S65" s="109">
        <v>991344.81</v>
      </c>
      <c r="T65" s="108" t="s">
        <v>284</v>
      </c>
    </row>
    <row r="66" spans="1:20">
      <c r="A66" s="108" t="s">
        <v>281</v>
      </c>
      <c r="B66" s="108" t="s">
        <v>377</v>
      </c>
      <c r="C66" s="108" t="s">
        <v>378</v>
      </c>
      <c r="D66" s="109">
        <v>0</v>
      </c>
      <c r="E66" s="108"/>
      <c r="F66" s="108"/>
      <c r="G66" s="109">
        <v>63.75</v>
      </c>
      <c r="H66" s="108" t="s">
        <v>285</v>
      </c>
      <c r="I66" s="109">
        <v>63.75</v>
      </c>
      <c r="J66" s="108" t="s">
        <v>284</v>
      </c>
      <c r="K66" s="109">
        <v>0</v>
      </c>
      <c r="L66" s="108"/>
      <c r="M66" s="110">
        <v>0</v>
      </c>
      <c r="N66" s="108"/>
      <c r="O66" s="109">
        <v>63.75</v>
      </c>
      <c r="P66" s="108" t="s">
        <v>285</v>
      </c>
      <c r="Q66" s="109">
        <v>63.75</v>
      </c>
      <c r="R66" s="108" t="s">
        <v>284</v>
      </c>
      <c r="S66" s="109">
        <v>0</v>
      </c>
      <c r="T66" s="108"/>
    </row>
    <row r="67" spans="1:20">
      <c r="A67" s="108" t="s">
        <v>281</v>
      </c>
      <c r="B67" s="108"/>
      <c r="C67" s="108"/>
      <c r="D67" s="109">
        <v>0</v>
      </c>
      <c r="E67" s="108" t="s">
        <v>379</v>
      </c>
      <c r="F67" s="108" t="s">
        <v>380</v>
      </c>
      <c r="G67" s="109">
        <v>0</v>
      </c>
      <c r="H67" s="108"/>
      <c r="I67" s="109">
        <v>0</v>
      </c>
      <c r="J67" s="108"/>
      <c r="K67" s="109">
        <v>0</v>
      </c>
      <c r="L67" s="108"/>
      <c r="M67" s="110">
        <v>0</v>
      </c>
      <c r="N67" s="108"/>
      <c r="O67" s="109">
        <v>0</v>
      </c>
      <c r="P67" s="108"/>
      <c r="Q67" s="109">
        <v>0</v>
      </c>
      <c r="R67" s="108"/>
      <c r="S67" s="109">
        <v>0</v>
      </c>
      <c r="T67" s="108"/>
    </row>
    <row r="68" spans="1:20">
      <c r="A68" s="108" t="s">
        <v>281</v>
      </c>
      <c r="B68" s="108"/>
      <c r="C68" s="108"/>
      <c r="D68" s="109">
        <v>0</v>
      </c>
      <c r="E68" s="108" t="s">
        <v>381</v>
      </c>
      <c r="F68" s="108" t="s">
        <v>382</v>
      </c>
      <c r="G68" s="109">
        <v>0</v>
      </c>
      <c r="H68" s="108"/>
      <c r="I68" s="109">
        <v>0</v>
      </c>
      <c r="J68" s="108"/>
      <c r="K68" s="109">
        <v>0</v>
      </c>
      <c r="L68" s="108"/>
      <c r="M68" s="110">
        <v>0</v>
      </c>
      <c r="N68" s="108"/>
      <c r="O68" s="109">
        <v>0</v>
      </c>
      <c r="P68" s="108"/>
      <c r="Q68" s="109">
        <v>0</v>
      </c>
      <c r="R68" s="108"/>
      <c r="S68" s="109">
        <v>0</v>
      </c>
      <c r="T68" s="108"/>
    </row>
    <row r="69" spans="1:20">
      <c r="A69" s="108" t="s">
        <v>281</v>
      </c>
      <c r="B69" s="108"/>
      <c r="C69" s="108"/>
      <c r="D69" s="109">
        <v>0</v>
      </c>
      <c r="E69" s="108" t="s">
        <v>383</v>
      </c>
      <c r="F69" s="108" t="s">
        <v>384</v>
      </c>
      <c r="G69" s="109">
        <v>0</v>
      </c>
      <c r="H69" s="108"/>
      <c r="I69" s="109">
        <v>0</v>
      </c>
      <c r="J69" s="108"/>
      <c r="K69" s="109">
        <v>0</v>
      </c>
      <c r="L69" s="108"/>
      <c r="M69" s="110">
        <v>0</v>
      </c>
      <c r="N69" s="108"/>
      <c r="O69" s="109">
        <v>0</v>
      </c>
      <c r="P69" s="108"/>
      <c r="Q69" s="109">
        <v>0</v>
      </c>
      <c r="R69" s="108"/>
      <c r="S69" s="109">
        <v>0</v>
      </c>
      <c r="T69" s="108"/>
    </row>
    <row r="70" spans="1:20">
      <c r="A70" s="108" t="s">
        <v>281</v>
      </c>
      <c r="B70" s="108"/>
      <c r="C70" s="108"/>
      <c r="D70" s="109">
        <v>0</v>
      </c>
      <c r="E70" s="108" t="s">
        <v>385</v>
      </c>
      <c r="F70" s="108" t="s">
        <v>386</v>
      </c>
      <c r="G70" s="109">
        <v>0</v>
      </c>
      <c r="H70" s="108"/>
      <c r="I70" s="109">
        <v>0</v>
      </c>
      <c r="J70" s="108"/>
      <c r="K70" s="109">
        <v>0</v>
      </c>
      <c r="L70" s="108"/>
      <c r="M70" s="110">
        <v>0</v>
      </c>
      <c r="N70" s="108"/>
      <c r="O70" s="109">
        <v>0</v>
      </c>
      <c r="P70" s="108"/>
      <c r="Q70" s="109">
        <v>0</v>
      </c>
      <c r="R70" s="108"/>
      <c r="S70" s="109">
        <v>0</v>
      </c>
      <c r="T70" s="108"/>
    </row>
    <row r="71" spans="1:20">
      <c r="A71" s="108" t="s">
        <v>281</v>
      </c>
      <c r="B71" s="108"/>
      <c r="C71" s="108"/>
      <c r="D71" s="109">
        <v>0</v>
      </c>
      <c r="E71" s="108" t="s">
        <v>387</v>
      </c>
      <c r="F71" s="108" t="s">
        <v>388</v>
      </c>
      <c r="G71" s="109">
        <v>0</v>
      </c>
      <c r="H71" s="108"/>
      <c r="I71" s="109">
        <v>0</v>
      </c>
      <c r="J71" s="108"/>
      <c r="K71" s="109">
        <v>0</v>
      </c>
      <c r="L71" s="108"/>
      <c r="M71" s="110">
        <v>0</v>
      </c>
      <c r="N71" s="108"/>
      <c r="O71" s="109">
        <v>0</v>
      </c>
      <c r="P71" s="108"/>
      <c r="Q71" s="109">
        <v>0</v>
      </c>
      <c r="R71" s="108"/>
      <c r="S71" s="109">
        <v>0</v>
      </c>
      <c r="T71" s="108"/>
    </row>
    <row r="72" spans="1:20">
      <c r="A72" s="108" t="s">
        <v>281</v>
      </c>
      <c r="B72" s="108"/>
      <c r="C72" s="108"/>
      <c r="D72" s="109">
        <v>0</v>
      </c>
      <c r="E72" s="108" t="s">
        <v>389</v>
      </c>
      <c r="F72" s="108" t="s">
        <v>390</v>
      </c>
      <c r="G72" s="109">
        <v>63.75</v>
      </c>
      <c r="H72" s="108" t="s">
        <v>285</v>
      </c>
      <c r="I72" s="109">
        <v>63.75</v>
      </c>
      <c r="J72" s="108" t="s">
        <v>284</v>
      </c>
      <c r="K72" s="109">
        <v>0</v>
      </c>
      <c r="L72" s="108"/>
      <c r="M72" s="110">
        <v>0</v>
      </c>
      <c r="N72" s="108"/>
      <c r="O72" s="109">
        <v>63.75</v>
      </c>
      <c r="P72" s="108" t="s">
        <v>285</v>
      </c>
      <c r="Q72" s="109">
        <v>63.75</v>
      </c>
      <c r="R72" s="108" t="s">
        <v>284</v>
      </c>
      <c r="S72" s="109">
        <v>0</v>
      </c>
      <c r="T72" s="108"/>
    </row>
    <row r="73" spans="1:20">
      <c r="A73" s="108" t="s">
        <v>281</v>
      </c>
      <c r="B73" s="108" t="s">
        <v>391</v>
      </c>
      <c r="C73" s="108" t="s">
        <v>392</v>
      </c>
      <c r="D73" s="109">
        <v>991344.81</v>
      </c>
      <c r="E73" s="108"/>
      <c r="F73" s="108"/>
      <c r="G73" s="109">
        <v>164657.18</v>
      </c>
      <c r="H73" s="108" t="s">
        <v>284</v>
      </c>
      <c r="I73" s="109">
        <v>826687.63</v>
      </c>
      <c r="J73" s="108" t="s">
        <v>284</v>
      </c>
      <c r="K73" s="109">
        <v>991344.81</v>
      </c>
      <c r="L73" s="108" t="s">
        <v>284</v>
      </c>
      <c r="M73" s="110">
        <v>0</v>
      </c>
      <c r="N73" s="108"/>
      <c r="O73" s="109">
        <v>164657.18</v>
      </c>
      <c r="P73" s="108" t="s">
        <v>284</v>
      </c>
      <c r="Q73" s="109">
        <v>826687.63</v>
      </c>
      <c r="R73" s="108" t="s">
        <v>284</v>
      </c>
      <c r="S73" s="109">
        <v>991344.81</v>
      </c>
      <c r="T73" s="108" t="s">
        <v>284</v>
      </c>
    </row>
    <row r="74" spans="1:20">
      <c r="A74" s="108" t="s">
        <v>281</v>
      </c>
      <c r="B74" s="108"/>
      <c r="C74" s="108"/>
      <c r="D74" s="109">
        <v>273.18</v>
      </c>
      <c r="E74" s="108" t="s">
        <v>393</v>
      </c>
      <c r="F74" s="108" t="s">
        <v>394</v>
      </c>
      <c r="G74" s="109">
        <v>508.64</v>
      </c>
      <c r="H74" s="108" t="s">
        <v>284</v>
      </c>
      <c r="I74" s="109">
        <v>235.46</v>
      </c>
      <c r="J74" s="108" t="s">
        <v>285</v>
      </c>
      <c r="K74" s="109">
        <v>273.18</v>
      </c>
      <c r="L74" s="108" t="s">
        <v>284</v>
      </c>
      <c r="M74" s="110">
        <v>0</v>
      </c>
      <c r="N74" s="108"/>
      <c r="O74" s="109">
        <v>508.64</v>
      </c>
      <c r="P74" s="108" t="s">
        <v>284</v>
      </c>
      <c r="Q74" s="109">
        <v>235.46</v>
      </c>
      <c r="R74" s="108" t="s">
        <v>285</v>
      </c>
      <c r="S74" s="109">
        <v>273.18</v>
      </c>
      <c r="T74" s="108" t="s">
        <v>284</v>
      </c>
    </row>
    <row r="75" spans="1:20">
      <c r="A75" s="108" t="s">
        <v>281</v>
      </c>
      <c r="B75" s="108"/>
      <c r="C75" s="108"/>
      <c r="D75" s="109">
        <v>100</v>
      </c>
      <c r="E75" s="108" t="s">
        <v>395</v>
      </c>
      <c r="F75" s="108" t="s">
        <v>396</v>
      </c>
      <c r="G75" s="109">
        <v>0</v>
      </c>
      <c r="H75" s="108"/>
      <c r="I75" s="109">
        <v>100</v>
      </c>
      <c r="J75" s="108" t="s">
        <v>284</v>
      </c>
      <c r="K75" s="109">
        <v>100</v>
      </c>
      <c r="L75" s="108" t="s">
        <v>284</v>
      </c>
      <c r="M75" s="110">
        <v>0</v>
      </c>
      <c r="N75" s="108"/>
      <c r="O75" s="109">
        <v>0</v>
      </c>
      <c r="P75" s="108"/>
      <c r="Q75" s="109">
        <v>100</v>
      </c>
      <c r="R75" s="108" t="s">
        <v>284</v>
      </c>
      <c r="S75" s="109">
        <v>100</v>
      </c>
      <c r="T75" s="108" t="s">
        <v>284</v>
      </c>
    </row>
    <row r="76" spans="1:20">
      <c r="A76" s="108" t="s">
        <v>281</v>
      </c>
      <c r="B76" s="108"/>
      <c r="C76" s="108"/>
      <c r="D76" s="109">
        <v>452631.17</v>
      </c>
      <c r="E76" s="108" t="s">
        <v>397</v>
      </c>
      <c r="F76" s="108" t="s">
        <v>398</v>
      </c>
      <c r="G76" s="109">
        <v>81504.429999999993</v>
      </c>
      <c r="H76" s="108" t="s">
        <v>284</v>
      </c>
      <c r="I76" s="109">
        <v>371126.74</v>
      </c>
      <c r="J76" s="108" t="s">
        <v>284</v>
      </c>
      <c r="K76" s="109">
        <v>452631.17</v>
      </c>
      <c r="L76" s="108" t="s">
        <v>284</v>
      </c>
      <c r="M76" s="110">
        <v>0</v>
      </c>
      <c r="N76" s="108"/>
      <c r="O76" s="109">
        <v>81504.429999999993</v>
      </c>
      <c r="P76" s="108" t="s">
        <v>284</v>
      </c>
      <c r="Q76" s="109">
        <v>371126.74</v>
      </c>
      <c r="R76" s="108" t="s">
        <v>284</v>
      </c>
      <c r="S76" s="109">
        <v>452631.17</v>
      </c>
      <c r="T76" s="108" t="s">
        <v>284</v>
      </c>
    </row>
    <row r="77" spans="1:20">
      <c r="A77" s="108" t="s">
        <v>281</v>
      </c>
      <c r="B77" s="108"/>
      <c r="C77" s="108"/>
      <c r="D77" s="109">
        <v>152255.76999999999</v>
      </c>
      <c r="E77" s="108" t="s">
        <v>399</v>
      </c>
      <c r="F77" s="108" t="s">
        <v>400</v>
      </c>
      <c r="G77" s="109">
        <v>44922.67</v>
      </c>
      <c r="H77" s="108" t="s">
        <v>284</v>
      </c>
      <c r="I77" s="109">
        <v>107333.1</v>
      </c>
      <c r="J77" s="108" t="s">
        <v>284</v>
      </c>
      <c r="K77" s="109">
        <v>152255.76999999999</v>
      </c>
      <c r="L77" s="108" t="s">
        <v>284</v>
      </c>
      <c r="M77" s="110">
        <v>0</v>
      </c>
      <c r="N77" s="108"/>
      <c r="O77" s="109">
        <v>44922.67</v>
      </c>
      <c r="P77" s="108" t="s">
        <v>284</v>
      </c>
      <c r="Q77" s="109">
        <v>107333.1</v>
      </c>
      <c r="R77" s="108" t="s">
        <v>284</v>
      </c>
      <c r="S77" s="109">
        <v>152255.76999999999</v>
      </c>
      <c r="T77" s="108" t="s">
        <v>284</v>
      </c>
    </row>
    <row r="78" spans="1:20">
      <c r="A78" s="108" t="s">
        <v>281</v>
      </c>
      <c r="B78" s="108"/>
      <c r="C78" s="108"/>
      <c r="D78" s="109">
        <v>50205.52</v>
      </c>
      <c r="E78" s="108" t="s">
        <v>401</v>
      </c>
      <c r="F78" s="108" t="s">
        <v>402</v>
      </c>
      <c r="G78" s="109">
        <v>26483.13</v>
      </c>
      <c r="H78" s="108" t="s">
        <v>284</v>
      </c>
      <c r="I78" s="109">
        <v>23722.39</v>
      </c>
      <c r="J78" s="108" t="s">
        <v>284</v>
      </c>
      <c r="K78" s="109">
        <v>50205.52</v>
      </c>
      <c r="L78" s="108" t="s">
        <v>284</v>
      </c>
      <c r="M78" s="110">
        <v>0</v>
      </c>
      <c r="N78" s="108"/>
      <c r="O78" s="109">
        <v>26483.13</v>
      </c>
      <c r="P78" s="108" t="s">
        <v>284</v>
      </c>
      <c r="Q78" s="109">
        <v>23722.39</v>
      </c>
      <c r="R78" s="108" t="s">
        <v>284</v>
      </c>
      <c r="S78" s="109">
        <v>50205.52</v>
      </c>
      <c r="T78" s="108" t="s">
        <v>284</v>
      </c>
    </row>
    <row r="79" spans="1:20">
      <c r="A79" s="108" t="s">
        <v>281</v>
      </c>
      <c r="B79" s="108"/>
      <c r="C79" s="108"/>
      <c r="D79" s="109">
        <v>16278.3</v>
      </c>
      <c r="E79" s="108" t="s">
        <v>403</v>
      </c>
      <c r="F79" s="108" t="s">
        <v>404</v>
      </c>
      <c r="G79" s="109">
        <v>6770.42</v>
      </c>
      <c r="H79" s="108" t="s">
        <v>284</v>
      </c>
      <c r="I79" s="109">
        <v>9507.8799999999992</v>
      </c>
      <c r="J79" s="108" t="s">
        <v>284</v>
      </c>
      <c r="K79" s="109">
        <v>16278.3</v>
      </c>
      <c r="L79" s="108" t="s">
        <v>284</v>
      </c>
      <c r="M79" s="110">
        <v>0</v>
      </c>
      <c r="N79" s="108"/>
      <c r="O79" s="109">
        <v>6770.42</v>
      </c>
      <c r="P79" s="108" t="s">
        <v>284</v>
      </c>
      <c r="Q79" s="109">
        <v>9507.8799999999992</v>
      </c>
      <c r="R79" s="108" t="s">
        <v>284</v>
      </c>
      <c r="S79" s="109">
        <v>16278.3</v>
      </c>
      <c r="T79" s="108" t="s">
        <v>284</v>
      </c>
    </row>
    <row r="80" spans="1:20">
      <c r="A80" s="108" t="s">
        <v>281</v>
      </c>
      <c r="B80" s="108"/>
      <c r="C80" s="108"/>
      <c r="D80" s="109">
        <v>14104.78</v>
      </c>
      <c r="E80" s="108" t="s">
        <v>405</v>
      </c>
      <c r="F80" s="108" t="s">
        <v>406</v>
      </c>
      <c r="G80" s="109">
        <v>4895.7</v>
      </c>
      <c r="H80" s="108" t="s">
        <v>284</v>
      </c>
      <c r="I80" s="109">
        <v>9209.08</v>
      </c>
      <c r="J80" s="108" t="s">
        <v>284</v>
      </c>
      <c r="K80" s="109">
        <v>14104.78</v>
      </c>
      <c r="L80" s="108" t="s">
        <v>284</v>
      </c>
      <c r="M80" s="110">
        <v>0</v>
      </c>
      <c r="N80" s="108"/>
      <c r="O80" s="109">
        <v>4895.7</v>
      </c>
      <c r="P80" s="108" t="s">
        <v>284</v>
      </c>
      <c r="Q80" s="109">
        <v>9209.08</v>
      </c>
      <c r="R80" s="108" t="s">
        <v>284</v>
      </c>
      <c r="S80" s="109">
        <v>14104.78</v>
      </c>
      <c r="T80" s="108" t="s">
        <v>284</v>
      </c>
    </row>
    <row r="81" spans="1:20">
      <c r="A81" s="108" t="s">
        <v>281</v>
      </c>
      <c r="B81" s="108"/>
      <c r="C81" s="108"/>
      <c r="D81" s="109">
        <v>5462.42</v>
      </c>
      <c r="E81" s="108" t="s">
        <v>407</v>
      </c>
      <c r="F81" s="108" t="s">
        <v>408</v>
      </c>
      <c r="G81" s="109">
        <v>2877.19</v>
      </c>
      <c r="H81" s="108" t="s">
        <v>284</v>
      </c>
      <c r="I81" s="109">
        <v>2585.23</v>
      </c>
      <c r="J81" s="108" t="s">
        <v>284</v>
      </c>
      <c r="K81" s="109">
        <v>5462.42</v>
      </c>
      <c r="L81" s="108" t="s">
        <v>284</v>
      </c>
      <c r="M81" s="110">
        <v>0</v>
      </c>
      <c r="N81" s="108"/>
      <c r="O81" s="109">
        <v>2877.19</v>
      </c>
      <c r="P81" s="108" t="s">
        <v>284</v>
      </c>
      <c r="Q81" s="109">
        <v>2585.23</v>
      </c>
      <c r="R81" s="108" t="s">
        <v>284</v>
      </c>
      <c r="S81" s="109">
        <v>5462.42</v>
      </c>
      <c r="T81" s="108" t="s">
        <v>284</v>
      </c>
    </row>
    <row r="82" spans="1:20">
      <c r="A82" s="108" t="s">
        <v>281</v>
      </c>
      <c r="B82" s="108"/>
      <c r="C82" s="108"/>
      <c r="D82" s="109">
        <v>299404.03999999998</v>
      </c>
      <c r="E82" s="108" t="s">
        <v>409</v>
      </c>
      <c r="F82" s="108" t="s">
        <v>410</v>
      </c>
      <c r="G82" s="109">
        <v>0</v>
      </c>
      <c r="H82" s="108"/>
      <c r="I82" s="109">
        <v>299404.01</v>
      </c>
      <c r="J82" s="108" t="s">
        <v>284</v>
      </c>
      <c r="K82" s="109">
        <v>299404.01</v>
      </c>
      <c r="L82" s="108" t="s">
        <v>284</v>
      </c>
      <c r="M82" s="110">
        <v>0</v>
      </c>
      <c r="N82" s="108"/>
      <c r="O82" s="109">
        <v>0</v>
      </c>
      <c r="P82" s="108"/>
      <c r="Q82" s="109">
        <v>299404.01</v>
      </c>
      <c r="R82" s="108" t="s">
        <v>284</v>
      </c>
      <c r="S82" s="109">
        <v>299404.01</v>
      </c>
      <c r="T82" s="108" t="s">
        <v>284</v>
      </c>
    </row>
    <row r="83" spans="1:20">
      <c r="A83" s="108" t="s">
        <v>281</v>
      </c>
      <c r="B83" s="108"/>
      <c r="C83" s="108"/>
      <c r="D83" s="109">
        <v>629.66</v>
      </c>
      <c r="E83" s="108" t="s">
        <v>411</v>
      </c>
      <c r="F83" s="108" t="s">
        <v>412</v>
      </c>
      <c r="G83" s="109">
        <v>0</v>
      </c>
      <c r="H83" s="108"/>
      <c r="I83" s="109">
        <v>629.66</v>
      </c>
      <c r="J83" s="108" t="s">
        <v>284</v>
      </c>
      <c r="K83" s="109">
        <v>629.66</v>
      </c>
      <c r="L83" s="108" t="s">
        <v>284</v>
      </c>
      <c r="M83" s="110">
        <v>0</v>
      </c>
      <c r="N83" s="108"/>
      <c r="O83" s="109">
        <v>0</v>
      </c>
      <c r="P83" s="108"/>
      <c r="Q83" s="109">
        <v>629.66</v>
      </c>
      <c r="R83" s="108" t="s">
        <v>284</v>
      </c>
      <c r="S83" s="109">
        <v>629.66</v>
      </c>
      <c r="T83" s="108" t="s">
        <v>284</v>
      </c>
    </row>
    <row r="84" spans="1:20">
      <c r="A84" s="108" t="s">
        <v>281</v>
      </c>
      <c r="B84" s="108"/>
      <c r="C84" s="108"/>
      <c r="D84" s="109">
        <v>0</v>
      </c>
      <c r="E84" s="108" t="s">
        <v>413</v>
      </c>
      <c r="F84" s="108" t="s">
        <v>414</v>
      </c>
      <c r="G84" s="109">
        <v>0</v>
      </c>
      <c r="H84" s="108"/>
      <c r="I84" s="109">
        <v>0</v>
      </c>
      <c r="J84" s="108"/>
      <c r="K84" s="109">
        <v>0</v>
      </c>
      <c r="L84" s="108"/>
      <c r="M84" s="110">
        <v>0</v>
      </c>
      <c r="N84" s="108"/>
      <c r="O84" s="109">
        <v>0</v>
      </c>
      <c r="P84" s="108"/>
      <c r="Q84" s="109">
        <v>0</v>
      </c>
      <c r="R84" s="108"/>
      <c r="S84" s="109">
        <v>0</v>
      </c>
      <c r="T84" s="108"/>
    </row>
    <row r="85" spans="1:20">
      <c r="A85" s="108" t="s">
        <v>281</v>
      </c>
      <c r="B85" s="108"/>
      <c r="C85" s="108"/>
      <c r="D85" s="109">
        <v>0</v>
      </c>
      <c r="E85" s="108" t="s">
        <v>415</v>
      </c>
      <c r="F85" s="108" t="s">
        <v>416</v>
      </c>
      <c r="G85" s="109">
        <v>3305</v>
      </c>
      <c r="H85" s="108" t="s">
        <v>285</v>
      </c>
      <c r="I85" s="109">
        <v>3305</v>
      </c>
      <c r="J85" s="108" t="s">
        <v>284</v>
      </c>
      <c r="K85" s="109">
        <v>0</v>
      </c>
      <c r="L85" s="108"/>
      <c r="M85" s="110">
        <v>0</v>
      </c>
      <c r="N85" s="108"/>
      <c r="O85" s="109">
        <v>3305</v>
      </c>
      <c r="P85" s="108" t="s">
        <v>285</v>
      </c>
      <c r="Q85" s="109">
        <v>3305</v>
      </c>
      <c r="R85" s="108" t="s">
        <v>284</v>
      </c>
      <c r="S85" s="109">
        <v>0</v>
      </c>
      <c r="T85" s="108"/>
    </row>
    <row r="86" spans="1:20">
      <c r="A86" s="108" t="s">
        <v>281</v>
      </c>
      <c r="B86" s="108"/>
      <c r="C86" s="108"/>
      <c r="D86" s="109">
        <v>0</v>
      </c>
      <c r="E86" s="108"/>
      <c r="F86" s="108"/>
      <c r="G86" s="109">
        <v>2745</v>
      </c>
      <c r="H86" s="108" t="s">
        <v>285</v>
      </c>
      <c r="I86" s="109">
        <v>2745</v>
      </c>
      <c r="J86" s="108" t="s">
        <v>284</v>
      </c>
      <c r="K86" s="109">
        <v>0</v>
      </c>
      <c r="L86" s="108"/>
      <c r="M86" s="110">
        <v>1</v>
      </c>
      <c r="N86" s="108" t="s">
        <v>417</v>
      </c>
      <c r="O86" s="109">
        <v>2745</v>
      </c>
      <c r="P86" s="108" t="s">
        <v>285</v>
      </c>
      <c r="Q86" s="109">
        <v>2745</v>
      </c>
      <c r="R86" s="108" t="s">
        <v>284</v>
      </c>
      <c r="S86" s="109">
        <v>0</v>
      </c>
      <c r="T86" s="108"/>
    </row>
    <row r="87" spans="1:20">
      <c r="A87" s="108" t="s">
        <v>281</v>
      </c>
      <c r="B87" s="108"/>
      <c r="C87" s="108"/>
      <c r="D87" s="109">
        <v>0</v>
      </c>
      <c r="E87" s="108"/>
      <c r="F87" s="108"/>
      <c r="G87" s="109">
        <v>0</v>
      </c>
      <c r="H87" s="108"/>
      <c r="I87" s="109">
        <v>0</v>
      </c>
      <c r="J87" s="108"/>
      <c r="K87" s="109">
        <v>0</v>
      </c>
      <c r="L87" s="108"/>
      <c r="M87" s="110">
        <v>3</v>
      </c>
      <c r="N87" s="108" t="s">
        <v>418</v>
      </c>
      <c r="O87" s="109">
        <v>0</v>
      </c>
      <c r="P87" s="108"/>
      <c r="Q87" s="109">
        <v>0</v>
      </c>
      <c r="R87" s="108"/>
      <c r="S87" s="109">
        <v>0</v>
      </c>
      <c r="T87" s="108"/>
    </row>
    <row r="88" spans="1:20">
      <c r="A88" s="108" t="s">
        <v>281</v>
      </c>
      <c r="B88" s="108"/>
      <c r="C88" s="108"/>
      <c r="D88" s="109">
        <v>0</v>
      </c>
      <c r="E88" s="108"/>
      <c r="F88" s="108"/>
      <c r="G88" s="109">
        <v>0</v>
      </c>
      <c r="H88" s="108"/>
      <c r="I88" s="109">
        <v>0</v>
      </c>
      <c r="J88" s="108"/>
      <c r="K88" s="109">
        <v>0</v>
      </c>
      <c r="L88" s="108"/>
      <c r="M88" s="110">
        <v>69</v>
      </c>
      <c r="N88" s="108" t="s">
        <v>419</v>
      </c>
      <c r="O88" s="109">
        <v>0</v>
      </c>
      <c r="P88" s="108"/>
      <c r="Q88" s="109">
        <v>0</v>
      </c>
      <c r="R88" s="108"/>
      <c r="S88" s="109">
        <v>0</v>
      </c>
      <c r="T88" s="108"/>
    </row>
    <row r="89" spans="1:20">
      <c r="A89" s="108" t="s">
        <v>281</v>
      </c>
      <c r="B89" s="108"/>
      <c r="C89" s="108"/>
      <c r="D89" s="109">
        <v>0</v>
      </c>
      <c r="E89" s="108" t="s">
        <v>420</v>
      </c>
      <c r="F89" s="108" t="s">
        <v>421</v>
      </c>
      <c r="G89" s="109">
        <v>0</v>
      </c>
      <c r="H89" s="108"/>
      <c r="I89" s="109">
        <v>0</v>
      </c>
      <c r="J89" s="108"/>
      <c r="K89" s="109">
        <v>0</v>
      </c>
      <c r="L89" s="108"/>
      <c r="M89" s="110">
        <v>0</v>
      </c>
      <c r="N89" s="108"/>
      <c r="O89" s="109">
        <v>0</v>
      </c>
      <c r="P89" s="108"/>
      <c r="Q89" s="109">
        <v>0</v>
      </c>
      <c r="R89" s="108"/>
      <c r="S89" s="109">
        <v>0</v>
      </c>
      <c r="T89" s="108"/>
    </row>
    <row r="90" spans="1:20">
      <c r="A90" s="108" t="s">
        <v>281</v>
      </c>
      <c r="B90" s="108"/>
      <c r="C90" s="108"/>
      <c r="D90" s="109">
        <v>0</v>
      </c>
      <c r="E90" s="108" t="s">
        <v>422</v>
      </c>
      <c r="F90" s="108" t="s">
        <v>423</v>
      </c>
      <c r="G90" s="109">
        <v>0</v>
      </c>
      <c r="H90" s="108"/>
      <c r="I90" s="109">
        <v>0</v>
      </c>
      <c r="J90" s="108"/>
      <c r="K90" s="109">
        <v>0</v>
      </c>
      <c r="L90" s="108"/>
      <c r="M90" s="110">
        <v>0</v>
      </c>
      <c r="N90" s="108"/>
      <c r="O90" s="109">
        <v>0</v>
      </c>
      <c r="P90" s="108"/>
      <c r="Q90" s="109">
        <v>0</v>
      </c>
      <c r="R90" s="108"/>
      <c r="S90" s="109">
        <v>0</v>
      </c>
      <c r="T90" s="108"/>
    </row>
    <row r="91" spans="1:20">
      <c r="A91" s="108" t="s">
        <v>281</v>
      </c>
      <c r="B91" s="108"/>
      <c r="C91" s="108"/>
      <c r="D91" s="109">
        <v>0</v>
      </c>
      <c r="E91" s="108" t="s">
        <v>424</v>
      </c>
      <c r="F91" s="108" t="s">
        <v>425</v>
      </c>
      <c r="G91" s="109">
        <v>0</v>
      </c>
      <c r="H91" s="108"/>
      <c r="I91" s="109">
        <v>0</v>
      </c>
      <c r="J91" s="108"/>
      <c r="K91" s="109">
        <v>0</v>
      </c>
      <c r="L91" s="108"/>
      <c r="M91" s="110">
        <v>0</v>
      </c>
      <c r="N91" s="108"/>
      <c r="O91" s="109">
        <v>0</v>
      </c>
      <c r="P91" s="108"/>
      <c r="Q91" s="109">
        <v>0</v>
      </c>
      <c r="R91" s="108"/>
      <c r="S91" s="109">
        <v>0</v>
      </c>
      <c r="T91" s="108"/>
    </row>
    <row r="92" spans="1:20">
      <c r="A92" s="108" t="s">
        <v>281</v>
      </c>
      <c r="B92" s="108" t="s">
        <v>426</v>
      </c>
      <c r="C92" s="108" t="s">
        <v>427</v>
      </c>
      <c r="D92" s="109">
        <v>236458.55</v>
      </c>
      <c r="E92" s="108"/>
      <c r="F92" s="108"/>
      <c r="G92" s="109">
        <v>434162.74</v>
      </c>
      <c r="H92" s="108" t="s">
        <v>284</v>
      </c>
      <c r="I92" s="109">
        <v>197704.19</v>
      </c>
      <c r="J92" s="108" t="s">
        <v>285</v>
      </c>
      <c r="K92" s="109">
        <v>236458.55</v>
      </c>
      <c r="L92" s="108" t="s">
        <v>284</v>
      </c>
      <c r="M92" s="110">
        <v>0</v>
      </c>
      <c r="N92" s="108"/>
      <c r="O92" s="109">
        <v>434162.74</v>
      </c>
      <c r="P92" s="108" t="s">
        <v>284</v>
      </c>
      <c r="Q92" s="109">
        <v>197704.19</v>
      </c>
      <c r="R92" s="108" t="s">
        <v>285</v>
      </c>
      <c r="S92" s="109">
        <v>236458.55</v>
      </c>
      <c r="T92" s="108" t="s">
        <v>284</v>
      </c>
    </row>
    <row r="93" spans="1:20">
      <c r="A93" s="108" t="s">
        <v>281</v>
      </c>
      <c r="B93" s="108" t="s">
        <v>428</v>
      </c>
      <c r="C93" s="108" t="s">
        <v>429</v>
      </c>
      <c r="D93" s="109">
        <v>236314.19</v>
      </c>
      <c r="E93" s="108"/>
      <c r="F93" s="108"/>
      <c r="G93" s="109">
        <v>433948.9</v>
      </c>
      <c r="H93" s="108" t="s">
        <v>284</v>
      </c>
      <c r="I93" s="109">
        <v>197634.71</v>
      </c>
      <c r="J93" s="108" t="s">
        <v>285</v>
      </c>
      <c r="K93" s="109">
        <v>236314.19</v>
      </c>
      <c r="L93" s="108" t="s">
        <v>284</v>
      </c>
      <c r="M93" s="110">
        <v>0</v>
      </c>
      <c r="N93" s="108"/>
      <c r="O93" s="109">
        <v>433948.9</v>
      </c>
      <c r="P93" s="108" t="s">
        <v>284</v>
      </c>
      <c r="Q93" s="109">
        <v>197634.71</v>
      </c>
      <c r="R93" s="108" t="s">
        <v>285</v>
      </c>
      <c r="S93" s="109">
        <v>236314.19</v>
      </c>
      <c r="T93" s="108" t="s">
        <v>284</v>
      </c>
    </row>
    <row r="94" spans="1:20">
      <c r="A94" s="108" t="s">
        <v>281</v>
      </c>
      <c r="B94" s="108"/>
      <c r="C94" s="108"/>
      <c r="D94" s="109">
        <v>236314.19</v>
      </c>
      <c r="E94" s="108" t="s">
        <v>430</v>
      </c>
      <c r="F94" s="108" t="s">
        <v>431</v>
      </c>
      <c r="G94" s="109">
        <v>433948.9</v>
      </c>
      <c r="H94" s="108" t="s">
        <v>284</v>
      </c>
      <c r="I94" s="109">
        <v>197634.71</v>
      </c>
      <c r="J94" s="108" t="s">
        <v>285</v>
      </c>
      <c r="K94" s="109">
        <v>236314.19</v>
      </c>
      <c r="L94" s="108" t="s">
        <v>284</v>
      </c>
      <c r="M94" s="110">
        <v>0</v>
      </c>
      <c r="N94" s="108"/>
      <c r="O94" s="109">
        <v>433948.9</v>
      </c>
      <c r="P94" s="108" t="s">
        <v>284</v>
      </c>
      <c r="Q94" s="109">
        <v>197634.71</v>
      </c>
      <c r="R94" s="108" t="s">
        <v>285</v>
      </c>
      <c r="S94" s="109">
        <v>236314.19</v>
      </c>
      <c r="T94" s="108" t="s">
        <v>284</v>
      </c>
    </row>
    <row r="95" spans="1:20">
      <c r="A95" s="108" t="s">
        <v>281</v>
      </c>
      <c r="B95" s="108"/>
      <c r="C95" s="108"/>
      <c r="D95" s="109">
        <v>236314.19</v>
      </c>
      <c r="E95" s="108"/>
      <c r="F95" s="108"/>
      <c r="G95" s="109">
        <v>433948.9</v>
      </c>
      <c r="H95" s="108" t="s">
        <v>284</v>
      </c>
      <c r="I95" s="109">
        <v>197634.71</v>
      </c>
      <c r="J95" s="108" t="s">
        <v>285</v>
      </c>
      <c r="K95" s="109">
        <v>236314.19</v>
      </c>
      <c r="L95" s="108" t="s">
        <v>284</v>
      </c>
      <c r="M95" s="110">
        <v>1</v>
      </c>
      <c r="N95" s="108" t="s">
        <v>432</v>
      </c>
      <c r="O95" s="109">
        <v>433948.9</v>
      </c>
      <c r="P95" s="108" t="s">
        <v>284</v>
      </c>
      <c r="Q95" s="109">
        <v>197634.71</v>
      </c>
      <c r="R95" s="108" t="s">
        <v>285</v>
      </c>
      <c r="S95" s="109">
        <v>236314.19</v>
      </c>
      <c r="T95" s="108" t="s">
        <v>284</v>
      </c>
    </row>
    <row r="96" spans="1:20">
      <c r="A96" s="108" t="s">
        <v>281</v>
      </c>
      <c r="B96" s="108" t="s">
        <v>433</v>
      </c>
      <c r="C96" s="108" t="s">
        <v>434</v>
      </c>
      <c r="D96" s="109">
        <v>144.36000000000001</v>
      </c>
      <c r="E96" s="108"/>
      <c r="F96" s="108"/>
      <c r="G96" s="109">
        <v>213.84</v>
      </c>
      <c r="H96" s="108" t="s">
        <v>284</v>
      </c>
      <c r="I96" s="109">
        <v>69.48</v>
      </c>
      <c r="J96" s="108" t="s">
        <v>285</v>
      </c>
      <c r="K96" s="109">
        <v>144.36000000000001</v>
      </c>
      <c r="L96" s="108" t="s">
        <v>284</v>
      </c>
      <c r="M96" s="110">
        <v>0</v>
      </c>
      <c r="N96" s="108"/>
      <c r="O96" s="109">
        <v>213.84</v>
      </c>
      <c r="P96" s="108" t="s">
        <v>284</v>
      </c>
      <c r="Q96" s="109">
        <v>69.48</v>
      </c>
      <c r="R96" s="108" t="s">
        <v>285</v>
      </c>
      <c r="S96" s="109">
        <v>144.36000000000001</v>
      </c>
      <c r="T96" s="108" t="s">
        <v>284</v>
      </c>
    </row>
    <row r="97" spans="1:20">
      <c r="A97" s="108" t="s">
        <v>281</v>
      </c>
      <c r="B97" s="108"/>
      <c r="C97" s="108"/>
      <c r="D97" s="109">
        <v>144.36000000000001</v>
      </c>
      <c r="E97" s="108" t="s">
        <v>435</v>
      </c>
      <c r="F97" s="108" t="s">
        <v>436</v>
      </c>
      <c r="G97" s="109">
        <v>213.84</v>
      </c>
      <c r="H97" s="108" t="s">
        <v>284</v>
      </c>
      <c r="I97" s="109">
        <v>69.48</v>
      </c>
      <c r="J97" s="108" t="s">
        <v>285</v>
      </c>
      <c r="K97" s="109">
        <v>144.36000000000001</v>
      </c>
      <c r="L97" s="108" t="s">
        <v>284</v>
      </c>
      <c r="M97" s="110">
        <v>0</v>
      </c>
      <c r="N97" s="108"/>
      <c r="O97" s="109">
        <v>213.84</v>
      </c>
      <c r="P97" s="108" t="s">
        <v>284</v>
      </c>
      <c r="Q97" s="109">
        <v>69.48</v>
      </c>
      <c r="R97" s="108" t="s">
        <v>285</v>
      </c>
      <c r="S97" s="109">
        <v>144.36000000000001</v>
      </c>
      <c r="T97" s="108" t="s">
        <v>284</v>
      </c>
    </row>
    <row r="98" spans="1:20">
      <c r="A98" s="108" t="s">
        <v>281</v>
      </c>
      <c r="B98" s="108" t="s">
        <v>437</v>
      </c>
      <c r="C98" s="108" t="s">
        <v>438</v>
      </c>
      <c r="D98" s="109">
        <v>8251.9500000000007</v>
      </c>
      <c r="E98" s="108"/>
      <c r="F98" s="108"/>
      <c r="G98" s="109">
        <v>3996.57</v>
      </c>
      <c r="H98" s="108" t="s">
        <v>284</v>
      </c>
      <c r="I98" s="109">
        <v>4255.38</v>
      </c>
      <c r="J98" s="108" t="s">
        <v>284</v>
      </c>
      <c r="K98" s="109">
        <v>8251.9500000000007</v>
      </c>
      <c r="L98" s="108" t="s">
        <v>284</v>
      </c>
      <c r="M98" s="110">
        <v>0</v>
      </c>
      <c r="N98" s="108"/>
      <c r="O98" s="109">
        <v>3996.57</v>
      </c>
      <c r="P98" s="108" t="s">
        <v>284</v>
      </c>
      <c r="Q98" s="109">
        <v>4255.38</v>
      </c>
      <c r="R98" s="108" t="s">
        <v>284</v>
      </c>
      <c r="S98" s="109">
        <v>8251.9500000000007</v>
      </c>
      <c r="T98" s="108" t="s">
        <v>284</v>
      </c>
    </row>
    <row r="99" spans="1:20">
      <c r="A99" s="108" t="s">
        <v>281</v>
      </c>
      <c r="B99" s="108" t="s">
        <v>439</v>
      </c>
      <c r="C99" s="108" t="s">
        <v>440</v>
      </c>
      <c r="D99" s="109">
        <v>8251.9500000000007</v>
      </c>
      <c r="E99" s="108"/>
      <c r="F99" s="108"/>
      <c r="G99" s="109">
        <v>3996.57</v>
      </c>
      <c r="H99" s="108" t="s">
        <v>284</v>
      </c>
      <c r="I99" s="109">
        <v>4255.38</v>
      </c>
      <c r="J99" s="108" t="s">
        <v>284</v>
      </c>
      <c r="K99" s="109">
        <v>8251.9500000000007</v>
      </c>
      <c r="L99" s="108" t="s">
        <v>284</v>
      </c>
      <c r="M99" s="110">
        <v>0</v>
      </c>
      <c r="N99" s="108"/>
      <c r="O99" s="109">
        <v>3996.57</v>
      </c>
      <c r="P99" s="108" t="s">
        <v>284</v>
      </c>
      <c r="Q99" s="109">
        <v>4255.38</v>
      </c>
      <c r="R99" s="108" t="s">
        <v>284</v>
      </c>
      <c r="S99" s="109">
        <v>8251.9500000000007</v>
      </c>
      <c r="T99" s="108" t="s">
        <v>284</v>
      </c>
    </row>
    <row r="100" spans="1:20">
      <c r="A100" s="108" t="s">
        <v>281</v>
      </c>
      <c r="B100" s="108"/>
      <c r="C100" s="108"/>
      <c r="D100" s="109">
        <v>8251.9500000000007</v>
      </c>
      <c r="E100" s="108" t="s">
        <v>441</v>
      </c>
      <c r="F100" s="108" t="s">
        <v>442</v>
      </c>
      <c r="G100" s="109">
        <v>3996.57</v>
      </c>
      <c r="H100" s="108" t="s">
        <v>284</v>
      </c>
      <c r="I100" s="109">
        <v>4255.38</v>
      </c>
      <c r="J100" s="108" t="s">
        <v>284</v>
      </c>
      <c r="K100" s="109">
        <v>8251.9500000000007</v>
      </c>
      <c r="L100" s="108" t="s">
        <v>284</v>
      </c>
      <c r="M100" s="110">
        <v>0</v>
      </c>
      <c r="N100" s="108"/>
      <c r="O100" s="109">
        <v>3996.57</v>
      </c>
      <c r="P100" s="108" t="s">
        <v>284</v>
      </c>
      <c r="Q100" s="109">
        <v>4255.38</v>
      </c>
      <c r="R100" s="108" t="s">
        <v>284</v>
      </c>
      <c r="S100" s="109">
        <v>8251.9500000000007</v>
      </c>
      <c r="T100" s="108" t="s">
        <v>284</v>
      </c>
    </row>
    <row r="101" spans="1:20">
      <c r="A101" s="108" t="s">
        <v>281</v>
      </c>
      <c r="B101" s="108" t="s">
        <v>443</v>
      </c>
      <c r="C101" s="108"/>
      <c r="D101" s="109">
        <v>0</v>
      </c>
      <c r="E101" s="108"/>
      <c r="F101" s="108"/>
      <c r="G101" s="109">
        <v>0</v>
      </c>
      <c r="H101" s="108"/>
      <c r="I101" s="109">
        <v>0</v>
      </c>
      <c r="J101" s="108"/>
      <c r="K101" s="109">
        <v>0</v>
      </c>
      <c r="L101" s="108"/>
      <c r="M101" s="110">
        <v>0</v>
      </c>
      <c r="N101" s="108"/>
      <c r="O101" s="109">
        <v>0</v>
      </c>
      <c r="P101" s="108"/>
      <c r="Q101" s="109">
        <v>0</v>
      </c>
      <c r="R101" s="108"/>
      <c r="S101" s="109">
        <v>0</v>
      </c>
      <c r="T101" s="108"/>
    </row>
    <row r="102" spans="1:20">
      <c r="A102" s="108" t="s">
        <v>281</v>
      </c>
      <c r="B102" s="108" t="s">
        <v>444</v>
      </c>
      <c r="C102" s="108" t="s">
        <v>445</v>
      </c>
      <c r="D102" s="109">
        <v>1243958.3700000001</v>
      </c>
      <c r="E102" s="108"/>
      <c r="F102" s="108"/>
      <c r="G102" s="109">
        <v>736391.38</v>
      </c>
      <c r="H102" s="108" t="s">
        <v>284</v>
      </c>
      <c r="I102" s="109">
        <v>507566.99</v>
      </c>
      <c r="J102" s="108" t="s">
        <v>284</v>
      </c>
      <c r="K102" s="109">
        <v>1243958.3700000001</v>
      </c>
      <c r="L102" s="108" t="s">
        <v>284</v>
      </c>
      <c r="M102" s="110">
        <v>0</v>
      </c>
      <c r="N102" s="108"/>
      <c r="O102" s="109">
        <v>736391.38</v>
      </c>
      <c r="P102" s="108" t="s">
        <v>284</v>
      </c>
      <c r="Q102" s="109">
        <v>507566.99</v>
      </c>
      <c r="R102" s="108" t="s">
        <v>284</v>
      </c>
      <c r="S102" s="109">
        <v>1243958.3700000001</v>
      </c>
      <c r="T102" s="108" t="s">
        <v>284</v>
      </c>
    </row>
    <row r="103" spans="1:20">
      <c r="A103" s="108" t="s">
        <v>446</v>
      </c>
      <c r="B103" s="108" t="s">
        <v>447</v>
      </c>
      <c r="C103" s="108" t="s">
        <v>448</v>
      </c>
      <c r="D103" s="109">
        <v>116357.35</v>
      </c>
      <c r="E103" s="108"/>
      <c r="F103" s="108"/>
      <c r="G103" s="109">
        <v>116357.35</v>
      </c>
      <c r="H103" s="108" t="s">
        <v>284</v>
      </c>
      <c r="I103" s="109">
        <v>0</v>
      </c>
      <c r="J103" s="108"/>
      <c r="K103" s="109">
        <v>116357.35</v>
      </c>
      <c r="L103" s="108" t="s">
        <v>284</v>
      </c>
      <c r="M103" s="110">
        <v>0</v>
      </c>
      <c r="N103" s="108"/>
      <c r="O103" s="109">
        <v>116357.35</v>
      </c>
      <c r="P103" s="108" t="s">
        <v>284</v>
      </c>
      <c r="Q103" s="109">
        <v>0</v>
      </c>
      <c r="R103" s="108"/>
      <c r="S103" s="109">
        <v>116357.35</v>
      </c>
      <c r="T103" s="108" t="s">
        <v>284</v>
      </c>
    </row>
    <row r="104" spans="1:20">
      <c r="A104" s="108" t="s">
        <v>446</v>
      </c>
      <c r="B104" s="108" t="s">
        <v>449</v>
      </c>
      <c r="C104" s="108" t="s">
        <v>450</v>
      </c>
      <c r="D104" s="109">
        <v>40000</v>
      </c>
      <c r="E104" s="108"/>
      <c r="F104" s="108"/>
      <c r="G104" s="109">
        <v>40000</v>
      </c>
      <c r="H104" s="108" t="s">
        <v>284</v>
      </c>
      <c r="I104" s="109">
        <v>0</v>
      </c>
      <c r="J104" s="108"/>
      <c r="K104" s="109">
        <v>40000</v>
      </c>
      <c r="L104" s="108" t="s">
        <v>284</v>
      </c>
      <c r="M104" s="110">
        <v>0</v>
      </c>
      <c r="N104" s="108"/>
      <c r="O104" s="109">
        <v>40000</v>
      </c>
      <c r="P104" s="108" t="s">
        <v>284</v>
      </c>
      <c r="Q104" s="109">
        <v>0</v>
      </c>
      <c r="R104" s="108"/>
      <c r="S104" s="109">
        <v>40000</v>
      </c>
      <c r="T104" s="108" t="s">
        <v>284</v>
      </c>
    </row>
    <row r="105" spans="1:20">
      <c r="A105" s="108" t="s">
        <v>446</v>
      </c>
      <c r="B105" s="108"/>
      <c r="C105" s="108"/>
      <c r="D105" s="109">
        <v>-40000</v>
      </c>
      <c r="E105" s="108" t="s">
        <v>451</v>
      </c>
      <c r="F105" s="108" t="s">
        <v>452</v>
      </c>
      <c r="G105" s="109">
        <v>40000</v>
      </c>
      <c r="H105" s="108" t="s">
        <v>285</v>
      </c>
      <c r="I105" s="109">
        <v>0</v>
      </c>
      <c r="J105" s="108"/>
      <c r="K105" s="109">
        <v>40000</v>
      </c>
      <c r="L105" s="108" t="s">
        <v>285</v>
      </c>
      <c r="M105" s="110">
        <v>0</v>
      </c>
      <c r="N105" s="108"/>
      <c r="O105" s="109">
        <v>40000</v>
      </c>
      <c r="P105" s="108" t="s">
        <v>285</v>
      </c>
      <c r="Q105" s="109">
        <v>0</v>
      </c>
      <c r="R105" s="108"/>
      <c r="S105" s="109">
        <v>40000</v>
      </c>
      <c r="T105" s="108" t="s">
        <v>285</v>
      </c>
    </row>
    <row r="106" spans="1:20">
      <c r="A106" s="108" t="s">
        <v>446</v>
      </c>
      <c r="B106" s="108" t="s">
        <v>453</v>
      </c>
      <c r="C106" s="108" t="s">
        <v>454</v>
      </c>
      <c r="D106" s="109">
        <v>76357.350000000006</v>
      </c>
      <c r="E106" s="108"/>
      <c r="F106" s="108"/>
      <c r="G106" s="109">
        <v>9497.0499999999993</v>
      </c>
      <c r="H106" s="108" t="s">
        <v>284</v>
      </c>
      <c r="I106" s="109">
        <v>66860.3</v>
      </c>
      <c r="J106" s="108" t="s">
        <v>284</v>
      </c>
      <c r="K106" s="109">
        <v>76357.350000000006</v>
      </c>
      <c r="L106" s="108" t="s">
        <v>284</v>
      </c>
      <c r="M106" s="110">
        <v>0</v>
      </c>
      <c r="N106" s="108"/>
      <c r="O106" s="109">
        <v>9497.0499999999993</v>
      </c>
      <c r="P106" s="108" t="s">
        <v>284</v>
      </c>
      <c r="Q106" s="109">
        <v>66860.3</v>
      </c>
      <c r="R106" s="108" t="s">
        <v>284</v>
      </c>
      <c r="S106" s="109">
        <v>76357.350000000006</v>
      </c>
      <c r="T106" s="108" t="s">
        <v>284</v>
      </c>
    </row>
    <row r="107" spans="1:20">
      <c r="A107" s="108" t="s">
        <v>446</v>
      </c>
      <c r="B107" s="108"/>
      <c r="C107" s="108"/>
      <c r="D107" s="109">
        <v>-76357.350000000006</v>
      </c>
      <c r="E107" s="108" t="s">
        <v>455</v>
      </c>
      <c r="F107" s="108" t="s">
        <v>456</v>
      </c>
      <c r="G107" s="109">
        <v>9497.0499999999993</v>
      </c>
      <c r="H107" s="108" t="s">
        <v>285</v>
      </c>
      <c r="I107" s="109">
        <v>66860.3</v>
      </c>
      <c r="J107" s="108" t="s">
        <v>285</v>
      </c>
      <c r="K107" s="109">
        <v>76357.350000000006</v>
      </c>
      <c r="L107" s="108" t="s">
        <v>285</v>
      </c>
      <c r="M107" s="110">
        <v>0</v>
      </c>
      <c r="N107" s="108"/>
      <c r="O107" s="109">
        <v>9497.0499999999993</v>
      </c>
      <c r="P107" s="108" t="s">
        <v>285</v>
      </c>
      <c r="Q107" s="109">
        <v>66860.3</v>
      </c>
      <c r="R107" s="108" t="s">
        <v>285</v>
      </c>
      <c r="S107" s="109">
        <v>76357.350000000006</v>
      </c>
      <c r="T107" s="108" t="s">
        <v>285</v>
      </c>
    </row>
    <row r="108" spans="1:20">
      <c r="A108" s="108" t="s">
        <v>446</v>
      </c>
      <c r="B108" s="108" t="s">
        <v>457</v>
      </c>
      <c r="C108" s="108" t="s">
        <v>458</v>
      </c>
      <c r="D108" s="109">
        <v>0</v>
      </c>
      <c r="E108" s="108"/>
      <c r="F108" s="108"/>
      <c r="G108" s="109">
        <v>66860.3</v>
      </c>
      <c r="H108" s="108" t="s">
        <v>284</v>
      </c>
      <c r="I108" s="109">
        <v>66860.3</v>
      </c>
      <c r="J108" s="108" t="s">
        <v>285</v>
      </c>
      <c r="K108" s="109">
        <v>0</v>
      </c>
      <c r="L108" s="108"/>
      <c r="M108" s="110">
        <v>0</v>
      </c>
      <c r="N108" s="108"/>
      <c r="O108" s="109">
        <v>66860.3</v>
      </c>
      <c r="P108" s="108" t="s">
        <v>284</v>
      </c>
      <c r="Q108" s="109">
        <v>66860.3</v>
      </c>
      <c r="R108" s="108" t="s">
        <v>285</v>
      </c>
      <c r="S108" s="109">
        <v>0</v>
      </c>
      <c r="T108" s="108"/>
    </row>
    <row r="109" spans="1:20">
      <c r="A109" s="108" t="s">
        <v>446</v>
      </c>
      <c r="B109" s="108"/>
      <c r="C109" s="108"/>
      <c r="D109" s="109">
        <v>0</v>
      </c>
      <c r="E109" s="108" t="s">
        <v>459</v>
      </c>
      <c r="F109" s="108" t="s">
        <v>460</v>
      </c>
      <c r="G109" s="109">
        <v>66860.3</v>
      </c>
      <c r="H109" s="108" t="s">
        <v>285</v>
      </c>
      <c r="I109" s="109">
        <v>66860.3</v>
      </c>
      <c r="J109" s="108" t="s">
        <v>284</v>
      </c>
      <c r="K109" s="109">
        <v>0</v>
      </c>
      <c r="L109" s="108"/>
      <c r="M109" s="110">
        <v>0</v>
      </c>
      <c r="N109" s="108"/>
      <c r="O109" s="109">
        <v>66860.3</v>
      </c>
      <c r="P109" s="108" t="s">
        <v>285</v>
      </c>
      <c r="Q109" s="109">
        <v>66860.3</v>
      </c>
      <c r="R109" s="108" t="s">
        <v>284</v>
      </c>
      <c r="S109" s="109">
        <v>0</v>
      </c>
      <c r="T109" s="108"/>
    </row>
    <row r="110" spans="1:20">
      <c r="A110" s="108" t="s">
        <v>446</v>
      </c>
      <c r="B110" s="108" t="s">
        <v>461</v>
      </c>
      <c r="C110" s="108" t="s">
        <v>462</v>
      </c>
      <c r="D110" s="109">
        <v>15641.71</v>
      </c>
      <c r="E110" s="108"/>
      <c r="F110" s="108"/>
      <c r="G110" s="109">
        <v>4036.21</v>
      </c>
      <c r="H110" s="108" t="s">
        <v>284</v>
      </c>
      <c r="I110" s="109">
        <v>11605.5</v>
      </c>
      <c r="J110" s="108" t="s">
        <v>284</v>
      </c>
      <c r="K110" s="109">
        <v>15641.71</v>
      </c>
      <c r="L110" s="108" t="s">
        <v>284</v>
      </c>
      <c r="M110" s="110">
        <v>0</v>
      </c>
      <c r="N110" s="108"/>
      <c r="O110" s="109">
        <v>4036.21</v>
      </c>
      <c r="P110" s="108" t="s">
        <v>284</v>
      </c>
      <c r="Q110" s="109">
        <v>11605.5</v>
      </c>
      <c r="R110" s="108" t="s">
        <v>284</v>
      </c>
      <c r="S110" s="109">
        <v>15641.71</v>
      </c>
      <c r="T110" s="108" t="s">
        <v>284</v>
      </c>
    </row>
    <row r="111" spans="1:20">
      <c r="A111" s="108" t="s">
        <v>446</v>
      </c>
      <c r="B111" s="108"/>
      <c r="C111" s="108"/>
      <c r="D111" s="109">
        <v>-15641.71</v>
      </c>
      <c r="E111" s="108" t="s">
        <v>463</v>
      </c>
      <c r="F111" s="108" t="s">
        <v>464</v>
      </c>
      <c r="G111" s="109">
        <v>4036.21</v>
      </c>
      <c r="H111" s="108" t="s">
        <v>285</v>
      </c>
      <c r="I111" s="109">
        <v>11605.5</v>
      </c>
      <c r="J111" s="108" t="s">
        <v>285</v>
      </c>
      <c r="K111" s="109">
        <v>15641.71</v>
      </c>
      <c r="L111" s="108" t="s">
        <v>285</v>
      </c>
      <c r="M111" s="110">
        <v>0</v>
      </c>
      <c r="N111" s="108"/>
      <c r="O111" s="109">
        <v>4036.21</v>
      </c>
      <c r="P111" s="108" t="s">
        <v>285</v>
      </c>
      <c r="Q111" s="109">
        <v>11605.5</v>
      </c>
      <c r="R111" s="108" t="s">
        <v>285</v>
      </c>
      <c r="S111" s="109">
        <v>15641.71</v>
      </c>
      <c r="T111" s="108" t="s">
        <v>285</v>
      </c>
    </row>
    <row r="112" spans="1:20">
      <c r="A112" s="108" t="s">
        <v>446</v>
      </c>
      <c r="B112" s="108" t="s">
        <v>465</v>
      </c>
      <c r="C112" s="108" t="s">
        <v>466</v>
      </c>
      <c r="D112" s="109">
        <v>945400.17</v>
      </c>
      <c r="E112" s="108"/>
      <c r="F112" s="108"/>
      <c r="G112" s="109">
        <v>615997.81999999995</v>
      </c>
      <c r="H112" s="108" t="s">
        <v>284</v>
      </c>
      <c r="I112" s="109">
        <v>329402.34999999998</v>
      </c>
      <c r="J112" s="108" t="s">
        <v>284</v>
      </c>
      <c r="K112" s="109">
        <v>945400.17</v>
      </c>
      <c r="L112" s="108" t="s">
        <v>284</v>
      </c>
      <c r="M112" s="110">
        <v>0</v>
      </c>
      <c r="N112" s="108"/>
      <c r="O112" s="109">
        <v>615997.81999999995</v>
      </c>
      <c r="P112" s="108" t="s">
        <v>284</v>
      </c>
      <c r="Q112" s="109">
        <v>329402.34999999998</v>
      </c>
      <c r="R112" s="108" t="s">
        <v>284</v>
      </c>
      <c r="S112" s="109">
        <v>945400.17</v>
      </c>
      <c r="T112" s="108" t="s">
        <v>284</v>
      </c>
    </row>
    <row r="113" spans="1:20">
      <c r="A113" s="108" t="s">
        <v>446</v>
      </c>
      <c r="B113" s="108" t="s">
        <v>467</v>
      </c>
      <c r="C113" s="108" t="s">
        <v>468</v>
      </c>
      <c r="D113" s="109">
        <v>180426.76</v>
      </c>
      <c r="E113" s="108"/>
      <c r="F113" s="108"/>
      <c r="G113" s="109">
        <v>0</v>
      </c>
      <c r="H113" s="108"/>
      <c r="I113" s="109">
        <v>180426.76</v>
      </c>
      <c r="J113" s="108" t="s">
        <v>284</v>
      </c>
      <c r="K113" s="109">
        <v>180426.76</v>
      </c>
      <c r="L113" s="108" t="s">
        <v>284</v>
      </c>
      <c r="M113" s="110">
        <v>0</v>
      </c>
      <c r="N113" s="108"/>
      <c r="O113" s="109">
        <v>0</v>
      </c>
      <c r="P113" s="108"/>
      <c r="Q113" s="109">
        <v>180426.76</v>
      </c>
      <c r="R113" s="108" t="s">
        <v>284</v>
      </c>
      <c r="S113" s="109">
        <v>180426.76</v>
      </c>
      <c r="T113" s="108" t="s">
        <v>284</v>
      </c>
    </row>
    <row r="114" spans="1:20">
      <c r="A114" s="108" t="s">
        <v>446</v>
      </c>
      <c r="B114" s="108"/>
      <c r="C114" s="108"/>
      <c r="D114" s="109">
        <v>-180426.76</v>
      </c>
      <c r="E114" s="108" t="s">
        <v>469</v>
      </c>
      <c r="F114" s="108" t="s">
        <v>470</v>
      </c>
      <c r="G114" s="109">
        <v>0</v>
      </c>
      <c r="H114" s="108"/>
      <c r="I114" s="109">
        <v>180426.76</v>
      </c>
      <c r="J114" s="108" t="s">
        <v>285</v>
      </c>
      <c r="K114" s="109">
        <v>180426.76</v>
      </c>
      <c r="L114" s="108" t="s">
        <v>285</v>
      </c>
      <c r="M114" s="110">
        <v>0</v>
      </c>
      <c r="N114" s="108"/>
      <c r="O114" s="109">
        <v>0</v>
      </c>
      <c r="P114" s="108"/>
      <c r="Q114" s="109">
        <v>180426.76</v>
      </c>
      <c r="R114" s="108" t="s">
        <v>285</v>
      </c>
      <c r="S114" s="109">
        <v>180426.76</v>
      </c>
      <c r="T114" s="108" t="s">
        <v>285</v>
      </c>
    </row>
    <row r="115" spans="1:20">
      <c r="A115" s="108" t="s">
        <v>446</v>
      </c>
      <c r="B115" s="108"/>
      <c r="C115" s="108"/>
      <c r="D115" s="109">
        <v>-180426.76</v>
      </c>
      <c r="E115" s="108"/>
      <c r="F115" s="108"/>
      <c r="G115" s="109">
        <v>0</v>
      </c>
      <c r="H115" s="108"/>
      <c r="I115" s="109">
        <v>180426.76</v>
      </c>
      <c r="J115" s="108" t="s">
        <v>285</v>
      </c>
      <c r="K115" s="109">
        <v>180426.76</v>
      </c>
      <c r="L115" s="108" t="s">
        <v>285</v>
      </c>
      <c r="M115" s="110">
        <v>2</v>
      </c>
      <c r="N115" s="108" t="s">
        <v>471</v>
      </c>
      <c r="O115" s="109">
        <v>0</v>
      </c>
      <c r="P115" s="108"/>
      <c r="Q115" s="109">
        <v>180426.76</v>
      </c>
      <c r="R115" s="108" t="s">
        <v>285</v>
      </c>
      <c r="S115" s="109">
        <v>180426.76</v>
      </c>
      <c r="T115" s="108" t="s">
        <v>285</v>
      </c>
    </row>
    <row r="116" spans="1:20">
      <c r="A116" s="108" t="s">
        <v>446</v>
      </c>
      <c r="B116" s="108" t="s">
        <v>472</v>
      </c>
      <c r="C116" s="108" t="s">
        <v>473</v>
      </c>
      <c r="D116" s="109">
        <v>500000</v>
      </c>
      <c r="E116" s="108"/>
      <c r="F116" s="108"/>
      <c r="G116" s="109">
        <v>560000</v>
      </c>
      <c r="H116" s="108" t="s">
        <v>284</v>
      </c>
      <c r="I116" s="109">
        <v>60000</v>
      </c>
      <c r="J116" s="108" t="s">
        <v>285</v>
      </c>
      <c r="K116" s="109">
        <v>500000</v>
      </c>
      <c r="L116" s="108" t="s">
        <v>284</v>
      </c>
      <c r="M116" s="110">
        <v>0</v>
      </c>
      <c r="N116" s="108"/>
      <c r="O116" s="109">
        <v>560000</v>
      </c>
      <c r="P116" s="108" t="s">
        <v>284</v>
      </c>
      <c r="Q116" s="109">
        <v>60000</v>
      </c>
      <c r="R116" s="108" t="s">
        <v>285</v>
      </c>
      <c r="S116" s="109">
        <v>500000</v>
      </c>
      <c r="T116" s="108" t="s">
        <v>284</v>
      </c>
    </row>
    <row r="117" spans="1:20">
      <c r="A117" s="108" t="s">
        <v>446</v>
      </c>
      <c r="B117" s="108"/>
      <c r="C117" s="108"/>
      <c r="D117" s="109">
        <v>-250000</v>
      </c>
      <c r="E117" s="108" t="s">
        <v>474</v>
      </c>
      <c r="F117" s="108" t="s">
        <v>475</v>
      </c>
      <c r="G117" s="109">
        <v>250000</v>
      </c>
      <c r="H117" s="108" t="s">
        <v>285</v>
      </c>
      <c r="I117" s="109">
        <v>0</v>
      </c>
      <c r="J117" s="108"/>
      <c r="K117" s="109">
        <v>250000</v>
      </c>
      <c r="L117" s="108" t="s">
        <v>285</v>
      </c>
      <c r="M117" s="110">
        <v>0</v>
      </c>
      <c r="N117" s="108"/>
      <c r="O117" s="109">
        <v>250000</v>
      </c>
      <c r="P117" s="108" t="s">
        <v>285</v>
      </c>
      <c r="Q117" s="109">
        <v>0</v>
      </c>
      <c r="R117" s="108"/>
      <c r="S117" s="109">
        <v>250000</v>
      </c>
      <c r="T117" s="108" t="s">
        <v>285</v>
      </c>
    </row>
    <row r="118" spans="1:20">
      <c r="A118" s="108" t="s">
        <v>446</v>
      </c>
      <c r="B118" s="108"/>
      <c r="C118" s="108"/>
      <c r="D118" s="109">
        <v>-250000</v>
      </c>
      <c r="E118" s="108" t="s">
        <v>476</v>
      </c>
      <c r="F118" s="108" t="s">
        <v>477</v>
      </c>
      <c r="G118" s="109">
        <v>250000</v>
      </c>
      <c r="H118" s="108" t="s">
        <v>285</v>
      </c>
      <c r="I118" s="109">
        <v>0</v>
      </c>
      <c r="J118" s="108"/>
      <c r="K118" s="109">
        <v>250000</v>
      </c>
      <c r="L118" s="108" t="s">
        <v>285</v>
      </c>
      <c r="M118" s="110">
        <v>0</v>
      </c>
      <c r="N118" s="108"/>
      <c r="O118" s="109">
        <v>250000</v>
      </c>
      <c r="P118" s="108" t="s">
        <v>285</v>
      </c>
      <c r="Q118" s="109">
        <v>0</v>
      </c>
      <c r="R118" s="108"/>
      <c r="S118" s="109">
        <v>250000</v>
      </c>
      <c r="T118" s="108" t="s">
        <v>285</v>
      </c>
    </row>
    <row r="119" spans="1:20">
      <c r="A119" s="108"/>
      <c r="B119" s="108"/>
      <c r="C119" s="108"/>
      <c r="D119" s="109">
        <v>-8000</v>
      </c>
      <c r="E119" s="108" t="s">
        <v>478</v>
      </c>
      <c r="F119" s="108" t="s">
        <v>479</v>
      </c>
      <c r="G119" s="109"/>
      <c r="H119" s="108"/>
      <c r="I119" s="109"/>
      <c r="J119" s="108"/>
      <c r="K119" s="109"/>
      <c r="L119" s="108"/>
      <c r="M119" s="110"/>
      <c r="N119" s="108"/>
      <c r="O119" s="109"/>
      <c r="P119" s="108"/>
      <c r="Q119" s="109"/>
      <c r="R119" s="108"/>
      <c r="S119" s="109"/>
      <c r="T119" s="108"/>
    </row>
    <row r="120" spans="1:20">
      <c r="A120" s="108" t="s">
        <v>446</v>
      </c>
      <c r="B120" s="108"/>
      <c r="C120" s="108"/>
      <c r="D120" s="109">
        <v>0</v>
      </c>
      <c r="E120" s="108" t="s">
        <v>480</v>
      </c>
      <c r="F120" s="108" t="s">
        <v>481</v>
      </c>
      <c r="G120" s="109">
        <v>60000</v>
      </c>
      <c r="H120" s="108" t="s">
        <v>285</v>
      </c>
      <c r="I120" s="109">
        <v>60000</v>
      </c>
      <c r="J120" s="108" t="s">
        <v>284</v>
      </c>
      <c r="K120" s="109">
        <v>0</v>
      </c>
      <c r="L120" s="108"/>
      <c r="M120" s="110">
        <v>0</v>
      </c>
      <c r="N120" s="108"/>
      <c r="O120" s="109">
        <v>60000</v>
      </c>
      <c r="P120" s="108" t="s">
        <v>285</v>
      </c>
      <c r="Q120" s="109">
        <v>60000</v>
      </c>
      <c r="R120" s="108" t="s">
        <v>284</v>
      </c>
      <c r="S120" s="109">
        <v>0</v>
      </c>
      <c r="T120" s="108"/>
    </row>
    <row r="121" spans="1:20">
      <c r="A121" s="108" t="s">
        <v>446</v>
      </c>
      <c r="B121" s="108" t="s">
        <v>482</v>
      </c>
      <c r="C121" s="108" t="s">
        <v>483</v>
      </c>
      <c r="D121" s="109">
        <v>260544.3</v>
      </c>
      <c r="E121" s="108"/>
      <c r="F121" s="108"/>
      <c r="G121" s="109">
        <v>41203.79</v>
      </c>
      <c r="H121" s="108" t="s">
        <v>284</v>
      </c>
      <c r="I121" s="109">
        <v>219340.51</v>
      </c>
      <c r="J121" s="108" t="s">
        <v>284</v>
      </c>
      <c r="K121" s="109">
        <v>260544.3</v>
      </c>
      <c r="L121" s="108" t="s">
        <v>284</v>
      </c>
      <c r="M121" s="110">
        <v>0</v>
      </c>
      <c r="N121" s="108"/>
      <c r="O121" s="109">
        <v>41203.79</v>
      </c>
      <c r="P121" s="108" t="s">
        <v>284</v>
      </c>
      <c r="Q121" s="109">
        <v>219340.51</v>
      </c>
      <c r="R121" s="108" t="s">
        <v>284</v>
      </c>
      <c r="S121" s="109">
        <v>260544.3</v>
      </c>
      <c r="T121" s="108" t="s">
        <v>284</v>
      </c>
    </row>
    <row r="122" spans="1:20">
      <c r="A122" s="108" t="s">
        <v>446</v>
      </c>
      <c r="B122" s="108"/>
      <c r="C122" s="108"/>
      <c r="D122" s="109">
        <v>-256601.54</v>
      </c>
      <c r="E122" s="108" t="s">
        <v>484</v>
      </c>
      <c r="F122" s="108" t="s">
        <v>485</v>
      </c>
      <c r="G122" s="109">
        <v>40962.120000000003</v>
      </c>
      <c r="H122" s="108" t="s">
        <v>285</v>
      </c>
      <c r="I122" s="109">
        <v>215639.42</v>
      </c>
      <c r="J122" s="108" t="s">
        <v>285</v>
      </c>
      <c r="K122" s="109">
        <v>256601.54</v>
      </c>
      <c r="L122" s="108" t="s">
        <v>285</v>
      </c>
      <c r="M122" s="110">
        <v>0</v>
      </c>
      <c r="N122" s="108"/>
      <c r="O122" s="109">
        <v>40962.120000000003</v>
      </c>
      <c r="P122" s="108" t="s">
        <v>285</v>
      </c>
      <c r="Q122" s="109">
        <v>215639.42</v>
      </c>
      <c r="R122" s="108" t="s">
        <v>285</v>
      </c>
      <c r="S122" s="109">
        <v>256601.54</v>
      </c>
      <c r="T122" s="108" t="s">
        <v>285</v>
      </c>
    </row>
    <row r="123" spans="1:20">
      <c r="A123" s="108" t="s">
        <v>446</v>
      </c>
      <c r="B123" s="108"/>
      <c r="C123" s="108"/>
      <c r="D123" s="109">
        <v>-3942.76</v>
      </c>
      <c r="E123" s="108" t="s">
        <v>415</v>
      </c>
      <c r="F123" s="108" t="s">
        <v>416</v>
      </c>
      <c r="G123" s="109">
        <v>241.67</v>
      </c>
      <c r="H123" s="108" t="s">
        <v>285</v>
      </c>
      <c r="I123" s="109">
        <v>3701.09</v>
      </c>
      <c r="J123" s="108" t="s">
        <v>285</v>
      </c>
      <c r="K123" s="109">
        <v>3942.76</v>
      </c>
      <c r="L123" s="108" t="s">
        <v>285</v>
      </c>
      <c r="M123" s="110">
        <v>0</v>
      </c>
      <c r="N123" s="108"/>
      <c r="O123" s="109">
        <v>241.67</v>
      </c>
      <c r="P123" s="108" t="s">
        <v>285</v>
      </c>
      <c r="Q123" s="109">
        <v>3701.09</v>
      </c>
      <c r="R123" s="108" t="s">
        <v>285</v>
      </c>
      <c r="S123" s="109">
        <v>3942.76</v>
      </c>
      <c r="T123" s="108" t="s">
        <v>285</v>
      </c>
    </row>
    <row r="124" spans="1:20">
      <c r="A124" s="108" t="s">
        <v>446</v>
      </c>
      <c r="B124" s="108"/>
      <c r="C124" s="108"/>
      <c r="D124" s="109">
        <v>-70</v>
      </c>
      <c r="E124" s="108"/>
      <c r="F124" s="108"/>
      <c r="G124" s="109">
        <v>241.67</v>
      </c>
      <c r="H124" s="108" t="s">
        <v>285</v>
      </c>
      <c r="I124" s="109">
        <v>171.67</v>
      </c>
      <c r="J124" s="108" t="s">
        <v>284</v>
      </c>
      <c r="K124" s="109">
        <v>70</v>
      </c>
      <c r="L124" s="108" t="s">
        <v>285</v>
      </c>
      <c r="M124" s="110">
        <v>21</v>
      </c>
      <c r="N124" s="108" t="s">
        <v>486</v>
      </c>
      <c r="O124" s="109">
        <v>241.67</v>
      </c>
      <c r="P124" s="108" t="s">
        <v>285</v>
      </c>
      <c r="Q124" s="109">
        <v>171.67</v>
      </c>
      <c r="R124" s="108" t="s">
        <v>284</v>
      </c>
      <c r="S124" s="109">
        <v>70</v>
      </c>
      <c r="T124" s="108" t="s">
        <v>285</v>
      </c>
    </row>
    <row r="125" spans="1:20">
      <c r="A125" s="108" t="s">
        <v>446</v>
      </c>
      <c r="B125" s="108"/>
      <c r="C125" s="108"/>
      <c r="D125" s="109">
        <v>-81.099999999999994</v>
      </c>
      <c r="E125" s="108"/>
      <c r="F125" s="108"/>
      <c r="G125" s="109">
        <v>0</v>
      </c>
      <c r="H125" s="108"/>
      <c r="I125" s="109">
        <v>81.099999999999994</v>
      </c>
      <c r="J125" s="108" t="s">
        <v>285</v>
      </c>
      <c r="K125" s="109">
        <v>81.099999999999994</v>
      </c>
      <c r="L125" s="108" t="s">
        <v>285</v>
      </c>
      <c r="M125" s="110">
        <v>56</v>
      </c>
      <c r="N125" s="108" t="s">
        <v>487</v>
      </c>
      <c r="O125" s="109">
        <v>0</v>
      </c>
      <c r="P125" s="108"/>
      <c r="Q125" s="109">
        <v>81.099999999999994</v>
      </c>
      <c r="R125" s="108" t="s">
        <v>285</v>
      </c>
      <c r="S125" s="109">
        <v>81.099999999999994</v>
      </c>
      <c r="T125" s="108" t="s">
        <v>285</v>
      </c>
    </row>
    <row r="126" spans="1:20">
      <c r="A126" s="108" t="s">
        <v>446</v>
      </c>
      <c r="B126" s="108"/>
      <c r="C126" s="108"/>
      <c r="D126" s="109">
        <v>-3791.66</v>
      </c>
      <c r="E126" s="108"/>
      <c r="F126" s="108"/>
      <c r="G126" s="109">
        <v>0</v>
      </c>
      <c r="H126" s="108"/>
      <c r="I126" s="109">
        <v>3791.66</v>
      </c>
      <c r="J126" s="108" t="s">
        <v>285</v>
      </c>
      <c r="K126" s="109">
        <v>3791.66</v>
      </c>
      <c r="L126" s="108" t="s">
        <v>285</v>
      </c>
      <c r="M126" s="110">
        <v>70</v>
      </c>
      <c r="N126" s="108" t="s">
        <v>488</v>
      </c>
      <c r="O126" s="109">
        <v>0</v>
      </c>
      <c r="P126" s="108"/>
      <c r="Q126" s="109">
        <v>3791.66</v>
      </c>
      <c r="R126" s="108" t="s">
        <v>285</v>
      </c>
      <c r="S126" s="109">
        <v>3791.66</v>
      </c>
      <c r="T126" s="108" t="s">
        <v>285</v>
      </c>
    </row>
    <row r="127" spans="1:20">
      <c r="A127" s="108" t="s">
        <v>446</v>
      </c>
      <c r="B127" s="108" t="s">
        <v>489</v>
      </c>
      <c r="C127" s="108" t="s">
        <v>490</v>
      </c>
      <c r="D127" s="109">
        <v>3195.08</v>
      </c>
      <c r="E127" s="108"/>
      <c r="F127" s="108"/>
      <c r="G127" s="109">
        <v>9893.6200000000008</v>
      </c>
      <c r="H127" s="108" t="s">
        <v>284</v>
      </c>
      <c r="I127" s="109">
        <v>6698.54</v>
      </c>
      <c r="J127" s="108" t="s">
        <v>285</v>
      </c>
      <c r="K127" s="109">
        <v>3195.08</v>
      </c>
      <c r="L127" s="108" t="s">
        <v>284</v>
      </c>
      <c r="M127" s="110">
        <v>0</v>
      </c>
      <c r="N127" s="108"/>
      <c r="O127" s="109">
        <v>9893.6200000000008</v>
      </c>
      <c r="P127" s="108" t="s">
        <v>284</v>
      </c>
      <c r="Q127" s="109">
        <v>6698.54</v>
      </c>
      <c r="R127" s="108" t="s">
        <v>285</v>
      </c>
      <c r="S127" s="109">
        <v>3195.08</v>
      </c>
      <c r="T127" s="108" t="s">
        <v>284</v>
      </c>
    </row>
    <row r="128" spans="1:20">
      <c r="A128" s="108" t="s">
        <v>446</v>
      </c>
      <c r="B128" s="108"/>
      <c r="C128" s="108"/>
      <c r="D128" s="109">
        <v>-1860.86</v>
      </c>
      <c r="E128" s="108" t="s">
        <v>491</v>
      </c>
      <c r="F128" s="108" t="s">
        <v>492</v>
      </c>
      <c r="G128" s="109">
        <v>9693.6200000000008</v>
      </c>
      <c r="H128" s="108" t="s">
        <v>285</v>
      </c>
      <c r="I128" s="109">
        <v>7832.76</v>
      </c>
      <c r="J128" s="108" t="s">
        <v>284</v>
      </c>
      <c r="K128" s="109">
        <v>1860.86</v>
      </c>
      <c r="L128" s="108" t="s">
        <v>285</v>
      </c>
      <c r="M128" s="110">
        <v>0</v>
      </c>
      <c r="N128" s="108"/>
      <c r="O128" s="109">
        <v>9693.6200000000008</v>
      </c>
      <c r="P128" s="108" t="s">
        <v>285</v>
      </c>
      <c r="Q128" s="109">
        <v>7832.76</v>
      </c>
      <c r="R128" s="108" t="s">
        <v>284</v>
      </c>
      <c r="S128" s="109">
        <v>1860.86</v>
      </c>
      <c r="T128" s="108" t="s">
        <v>285</v>
      </c>
    </row>
    <row r="129" spans="1:20">
      <c r="A129" s="108" t="s">
        <v>446</v>
      </c>
      <c r="B129" s="108"/>
      <c r="C129" s="108"/>
      <c r="D129" s="109">
        <v>-1318.84</v>
      </c>
      <c r="E129" s="108" t="s">
        <v>493</v>
      </c>
      <c r="F129" s="108" t="s">
        <v>494</v>
      </c>
      <c r="G129" s="109">
        <v>200</v>
      </c>
      <c r="H129" s="108" t="s">
        <v>285</v>
      </c>
      <c r="I129" s="109">
        <v>1118.8399999999999</v>
      </c>
      <c r="J129" s="108" t="s">
        <v>285</v>
      </c>
      <c r="K129" s="109">
        <v>1318.84</v>
      </c>
      <c r="L129" s="108" t="s">
        <v>285</v>
      </c>
      <c r="M129" s="110">
        <v>0</v>
      </c>
      <c r="N129" s="108"/>
      <c r="O129" s="109">
        <v>200</v>
      </c>
      <c r="P129" s="108" t="s">
        <v>285</v>
      </c>
      <c r="Q129" s="109">
        <v>1118.8399999999999</v>
      </c>
      <c r="R129" s="108" t="s">
        <v>285</v>
      </c>
      <c r="S129" s="109">
        <v>1318.84</v>
      </c>
      <c r="T129" s="108" t="s">
        <v>285</v>
      </c>
    </row>
    <row r="130" spans="1:20">
      <c r="A130" s="108" t="s">
        <v>446</v>
      </c>
      <c r="B130" s="108"/>
      <c r="C130" s="108"/>
      <c r="D130" s="109">
        <v>-15.38</v>
      </c>
      <c r="E130" s="108" t="s">
        <v>495</v>
      </c>
      <c r="F130" s="108" t="s">
        <v>496</v>
      </c>
      <c r="G130" s="109">
        <v>0</v>
      </c>
      <c r="H130" s="108"/>
      <c r="I130" s="109">
        <v>15.38</v>
      </c>
      <c r="J130" s="108" t="s">
        <v>285</v>
      </c>
      <c r="K130" s="109">
        <v>15.38</v>
      </c>
      <c r="L130" s="108" t="s">
        <v>285</v>
      </c>
      <c r="M130" s="110">
        <v>0</v>
      </c>
      <c r="N130" s="108"/>
      <c r="O130" s="109">
        <v>0</v>
      </c>
      <c r="P130" s="108"/>
      <c r="Q130" s="109">
        <v>15.38</v>
      </c>
      <c r="R130" s="108" t="s">
        <v>285</v>
      </c>
      <c r="S130" s="109">
        <v>15.38</v>
      </c>
      <c r="T130" s="108" t="s">
        <v>285</v>
      </c>
    </row>
    <row r="131" spans="1:20">
      <c r="A131" s="108" t="s">
        <v>446</v>
      </c>
      <c r="B131" s="108" t="s">
        <v>497</v>
      </c>
      <c r="C131" s="108" t="s">
        <v>498</v>
      </c>
      <c r="D131" s="109">
        <v>1044.03</v>
      </c>
      <c r="E131" s="108"/>
      <c r="F131" s="108"/>
      <c r="G131" s="109">
        <v>459.17</v>
      </c>
      <c r="H131" s="108" t="s">
        <v>284</v>
      </c>
      <c r="I131" s="109">
        <v>584.86</v>
      </c>
      <c r="J131" s="108" t="s">
        <v>284</v>
      </c>
      <c r="K131" s="109">
        <v>1044.03</v>
      </c>
      <c r="L131" s="108" t="s">
        <v>284</v>
      </c>
      <c r="M131" s="110">
        <v>0</v>
      </c>
      <c r="N131" s="108"/>
      <c r="O131" s="109">
        <v>459.17</v>
      </c>
      <c r="P131" s="108" t="s">
        <v>284</v>
      </c>
      <c r="Q131" s="109">
        <v>584.86</v>
      </c>
      <c r="R131" s="108" t="s">
        <v>284</v>
      </c>
      <c r="S131" s="109">
        <v>1044.03</v>
      </c>
      <c r="T131" s="108" t="s">
        <v>284</v>
      </c>
    </row>
    <row r="132" spans="1:20">
      <c r="A132" s="108" t="s">
        <v>446</v>
      </c>
      <c r="B132" s="108"/>
      <c r="C132" s="108"/>
      <c r="D132" s="109">
        <v>-1044.03</v>
      </c>
      <c r="E132" s="108" t="s">
        <v>499</v>
      </c>
      <c r="F132" s="108" t="s">
        <v>500</v>
      </c>
      <c r="G132" s="109">
        <v>459.17</v>
      </c>
      <c r="H132" s="108" t="s">
        <v>285</v>
      </c>
      <c r="I132" s="109">
        <v>584.86</v>
      </c>
      <c r="J132" s="108" t="s">
        <v>285</v>
      </c>
      <c r="K132" s="109">
        <v>1044.03</v>
      </c>
      <c r="L132" s="108" t="s">
        <v>285</v>
      </c>
      <c r="M132" s="110">
        <v>0</v>
      </c>
      <c r="N132" s="108"/>
      <c r="O132" s="109">
        <v>459.17</v>
      </c>
      <c r="P132" s="108" t="s">
        <v>285</v>
      </c>
      <c r="Q132" s="109">
        <v>584.86</v>
      </c>
      <c r="R132" s="108" t="s">
        <v>285</v>
      </c>
      <c r="S132" s="109">
        <v>1044.03</v>
      </c>
      <c r="T132" s="108" t="s">
        <v>285</v>
      </c>
    </row>
    <row r="133" spans="1:20">
      <c r="A133" s="108" t="s">
        <v>446</v>
      </c>
      <c r="B133" s="108" t="s">
        <v>501</v>
      </c>
      <c r="C133" s="108" t="s">
        <v>502</v>
      </c>
      <c r="D133" s="109">
        <v>190</v>
      </c>
      <c r="E133" s="108"/>
      <c r="F133" s="108"/>
      <c r="G133" s="109">
        <v>4441.24</v>
      </c>
      <c r="H133" s="108" t="s">
        <v>284</v>
      </c>
      <c r="I133" s="109">
        <v>4251.24</v>
      </c>
      <c r="J133" s="108" t="s">
        <v>285</v>
      </c>
      <c r="K133" s="109">
        <v>190</v>
      </c>
      <c r="L133" s="108" t="s">
        <v>284</v>
      </c>
      <c r="M133" s="110">
        <v>0</v>
      </c>
      <c r="N133" s="108"/>
      <c r="O133" s="109">
        <v>4441.24</v>
      </c>
      <c r="P133" s="108" t="s">
        <v>284</v>
      </c>
      <c r="Q133" s="109">
        <v>4251.24</v>
      </c>
      <c r="R133" s="108" t="s">
        <v>285</v>
      </c>
      <c r="S133" s="109">
        <v>190</v>
      </c>
      <c r="T133" s="108" t="s">
        <v>284</v>
      </c>
    </row>
    <row r="134" spans="1:20">
      <c r="A134" s="108" t="s">
        <v>446</v>
      </c>
      <c r="B134" s="108"/>
      <c r="C134" s="108"/>
      <c r="D134" s="109">
        <v>0</v>
      </c>
      <c r="E134" s="108" t="s">
        <v>503</v>
      </c>
      <c r="F134" s="108" t="s">
        <v>504</v>
      </c>
      <c r="G134" s="109">
        <v>0</v>
      </c>
      <c r="H134" s="108"/>
      <c r="I134" s="109">
        <v>0</v>
      </c>
      <c r="J134" s="108"/>
      <c r="K134" s="109">
        <v>0</v>
      </c>
      <c r="L134" s="108"/>
      <c r="M134" s="110">
        <v>0</v>
      </c>
      <c r="N134" s="108"/>
      <c r="O134" s="109">
        <v>0</v>
      </c>
      <c r="P134" s="108"/>
      <c r="Q134" s="109">
        <v>0</v>
      </c>
      <c r="R134" s="108"/>
      <c r="S134" s="109">
        <v>0</v>
      </c>
      <c r="T134" s="108"/>
    </row>
    <row r="135" spans="1:20">
      <c r="A135" s="108" t="s">
        <v>446</v>
      </c>
      <c r="B135" s="108"/>
      <c r="C135" s="108"/>
      <c r="D135" s="109">
        <v>-190</v>
      </c>
      <c r="E135" s="108" t="s">
        <v>505</v>
      </c>
      <c r="F135" s="108" t="s">
        <v>506</v>
      </c>
      <c r="G135" s="109">
        <v>20</v>
      </c>
      <c r="H135" s="108" t="s">
        <v>285</v>
      </c>
      <c r="I135" s="109">
        <v>170</v>
      </c>
      <c r="J135" s="108" t="s">
        <v>285</v>
      </c>
      <c r="K135" s="109">
        <v>190</v>
      </c>
      <c r="L135" s="108" t="s">
        <v>285</v>
      </c>
      <c r="M135" s="110">
        <v>0</v>
      </c>
      <c r="N135" s="108"/>
      <c r="O135" s="109">
        <v>20</v>
      </c>
      <c r="P135" s="108" t="s">
        <v>285</v>
      </c>
      <c r="Q135" s="109">
        <v>170</v>
      </c>
      <c r="R135" s="108" t="s">
        <v>285</v>
      </c>
      <c r="S135" s="109">
        <v>190</v>
      </c>
      <c r="T135" s="108" t="s">
        <v>285</v>
      </c>
    </row>
    <row r="136" spans="1:20">
      <c r="A136" s="108" t="s">
        <v>446</v>
      </c>
      <c r="B136" s="108"/>
      <c r="C136" s="108"/>
      <c r="D136" s="109">
        <v>0</v>
      </c>
      <c r="E136" s="108" t="s">
        <v>507</v>
      </c>
      <c r="F136" s="108" t="s">
        <v>508</v>
      </c>
      <c r="G136" s="109">
        <v>4421.24</v>
      </c>
      <c r="H136" s="108" t="s">
        <v>285</v>
      </c>
      <c r="I136" s="109">
        <v>4421.24</v>
      </c>
      <c r="J136" s="108" t="s">
        <v>284</v>
      </c>
      <c r="K136" s="109">
        <v>0</v>
      </c>
      <c r="L136" s="108"/>
      <c r="M136" s="110">
        <v>0</v>
      </c>
      <c r="N136" s="108"/>
      <c r="O136" s="109">
        <v>4421.24</v>
      </c>
      <c r="P136" s="108" t="s">
        <v>285</v>
      </c>
      <c r="Q136" s="109">
        <v>4421.24</v>
      </c>
      <c r="R136" s="108" t="s">
        <v>284</v>
      </c>
      <c r="S136" s="109">
        <v>0</v>
      </c>
      <c r="T136" s="108"/>
    </row>
    <row r="137" spans="1:20">
      <c r="A137" s="108" t="s">
        <v>446</v>
      </c>
      <c r="B137" s="108"/>
      <c r="C137" s="108"/>
      <c r="D137" s="109">
        <v>0</v>
      </c>
      <c r="E137" s="108" t="s">
        <v>509</v>
      </c>
      <c r="F137" s="108" t="s">
        <v>510</v>
      </c>
      <c r="G137" s="109">
        <v>0</v>
      </c>
      <c r="H137" s="108"/>
      <c r="I137" s="109">
        <v>0</v>
      </c>
      <c r="J137" s="108"/>
      <c r="K137" s="109">
        <v>0</v>
      </c>
      <c r="L137" s="108"/>
      <c r="M137" s="110">
        <v>0</v>
      </c>
      <c r="N137" s="108"/>
      <c r="O137" s="109">
        <v>0</v>
      </c>
      <c r="P137" s="108"/>
      <c r="Q137" s="109">
        <v>0</v>
      </c>
      <c r="R137" s="108"/>
      <c r="S137" s="109">
        <v>0</v>
      </c>
      <c r="T137" s="108"/>
    </row>
    <row r="138" spans="1:20">
      <c r="A138" s="108" t="s">
        <v>446</v>
      </c>
      <c r="B138" s="108" t="s">
        <v>511</v>
      </c>
      <c r="C138" s="108" t="s">
        <v>512</v>
      </c>
      <c r="D138" s="109">
        <v>202.67</v>
      </c>
      <c r="E138" s="108"/>
      <c r="F138" s="108"/>
      <c r="G138" s="109">
        <v>0</v>
      </c>
      <c r="H138" s="108"/>
      <c r="I138" s="109">
        <v>202.67</v>
      </c>
      <c r="J138" s="108" t="s">
        <v>284</v>
      </c>
      <c r="K138" s="109">
        <v>202.67</v>
      </c>
      <c r="L138" s="108" t="s">
        <v>284</v>
      </c>
      <c r="M138" s="110">
        <v>0</v>
      </c>
      <c r="N138" s="108"/>
      <c r="O138" s="109">
        <v>0</v>
      </c>
      <c r="P138" s="108"/>
      <c r="Q138" s="109">
        <v>202.67</v>
      </c>
      <c r="R138" s="108" t="s">
        <v>284</v>
      </c>
      <c r="S138" s="109">
        <v>202.67</v>
      </c>
      <c r="T138" s="108" t="s">
        <v>284</v>
      </c>
    </row>
    <row r="139" spans="1:20">
      <c r="A139" s="108" t="s">
        <v>446</v>
      </c>
      <c r="B139" s="108" t="s">
        <v>513</v>
      </c>
      <c r="C139" s="108" t="s">
        <v>514</v>
      </c>
      <c r="D139" s="109">
        <v>202.67</v>
      </c>
      <c r="E139" s="108"/>
      <c r="F139" s="108"/>
      <c r="G139" s="109">
        <v>0</v>
      </c>
      <c r="H139" s="108"/>
      <c r="I139" s="109">
        <v>202.67</v>
      </c>
      <c r="J139" s="108" t="s">
        <v>284</v>
      </c>
      <c r="K139" s="109">
        <v>202.67</v>
      </c>
      <c r="L139" s="108" t="s">
        <v>284</v>
      </c>
      <c r="M139" s="110">
        <v>0</v>
      </c>
      <c r="N139" s="108"/>
      <c r="O139" s="109">
        <v>0</v>
      </c>
      <c r="P139" s="108"/>
      <c r="Q139" s="109">
        <v>202.67</v>
      </c>
      <c r="R139" s="108" t="s">
        <v>284</v>
      </c>
      <c r="S139" s="109">
        <v>202.67</v>
      </c>
      <c r="T139" s="108" t="s">
        <v>284</v>
      </c>
    </row>
    <row r="140" spans="1:20">
      <c r="A140" s="108" t="s">
        <v>446</v>
      </c>
      <c r="B140" s="108"/>
      <c r="C140" s="108"/>
      <c r="D140" s="109">
        <v>-202.67</v>
      </c>
      <c r="E140" s="108" t="s">
        <v>515</v>
      </c>
      <c r="F140" s="108" t="s">
        <v>516</v>
      </c>
      <c r="G140" s="109">
        <v>0</v>
      </c>
      <c r="H140" s="108"/>
      <c r="I140" s="109">
        <v>202.67</v>
      </c>
      <c r="J140" s="108" t="s">
        <v>285</v>
      </c>
      <c r="K140" s="109">
        <v>202.67</v>
      </c>
      <c r="L140" s="108" t="s">
        <v>285</v>
      </c>
      <c r="M140" s="110">
        <v>0</v>
      </c>
      <c r="N140" s="108"/>
      <c r="O140" s="109">
        <v>0</v>
      </c>
      <c r="P140" s="108"/>
      <c r="Q140" s="109">
        <v>202.67</v>
      </c>
      <c r="R140" s="108" t="s">
        <v>285</v>
      </c>
      <c r="S140" s="109">
        <v>202.67</v>
      </c>
      <c r="T140" s="108" t="s">
        <v>285</v>
      </c>
    </row>
    <row r="141" spans="1:20">
      <c r="A141" s="108" t="s">
        <v>446</v>
      </c>
      <c r="B141" s="108" t="s">
        <v>517</v>
      </c>
      <c r="C141" s="108"/>
      <c r="D141" s="109">
        <v>0</v>
      </c>
      <c r="E141" s="108"/>
      <c r="F141" s="108"/>
      <c r="G141" s="109">
        <v>0</v>
      </c>
      <c r="H141" s="108"/>
      <c r="I141" s="109">
        <v>0</v>
      </c>
      <c r="J141" s="108"/>
      <c r="K141" s="109">
        <v>0</v>
      </c>
      <c r="L141" s="108"/>
      <c r="M141" s="110">
        <v>0</v>
      </c>
      <c r="N141" s="108"/>
      <c r="O141" s="109">
        <v>0</v>
      </c>
      <c r="P141" s="108"/>
      <c r="Q141" s="109">
        <v>0</v>
      </c>
      <c r="R141" s="108"/>
      <c r="S141" s="109">
        <v>0</v>
      </c>
      <c r="T141" s="108"/>
    </row>
    <row r="142" spans="1:20">
      <c r="A142" s="108" t="s">
        <v>446</v>
      </c>
      <c r="B142" s="108" t="s">
        <v>518</v>
      </c>
      <c r="C142" s="108" t="s">
        <v>519</v>
      </c>
      <c r="D142" s="109">
        <v>166356.47</v>
      </c>
      <c r="E142" s="108"/>
      <c r="F142" s="108"/>
      <c r="G142" s="109">
        <v>0</v>
      </c>
      <c r="H142" s="108"/>
      <c r="I142" s="109">
        <v>166356.47</v>
      </c>
      <c r="J142" s="108" t="s">
        <v>284</v>
      </c>
      <c r="K142" s="109">
        <v>166356.47</v>
      </c>
      <c r="L142" s="108" t="s">
        <v>284</v>
      </c>
      <c r="M142" s="110">
        <v>0</v>
      </c>
      <c r="N142" s="108"/>
      <c r="O142" s="109">
        <v>0</v>
      </c>
      <c r="P142" s="108"/>
      <c r="Q142" s="109">
        <v>166356.47</v>
      </c>
      <c r="R142" s="108" t="s">
        <v>284</v>
      </c>
      <c r="S142" s="109">
        <v>166356.47</v>
      </c>
      <c r="T142" s="108" t="s">
        <v>284</v>
      </c>
    </row>
    <row r="143" spans="1:20">
      <c r="A143" s="108" t="s">
        <v>446</v>
      </c>
      <c r="B143" s="108" t="s">
        <v>520</v>
      </c>
      <c r="C143" s="108"/>
      <c r="D143" s="109">
        <v>0</v>
      </c>
      <c r="E143" s="108"/>
      <c r="F143" s="108"/>
      <c r="G143" s="109">
        <v>0</v>
      </c>
      <c r="H143" s="108"/>
      <c r="I143" s="109">
        <v>0</v>
      </c>
      <c r="J143" s="108"/>
      <c r="K143" s="109">
        <v>0</v>
      </c>
      <c r="L143" s="108"/>
      <c r="M143" s="110">
        <v>0</v>
      </c>
      <c r="N143" s="108"/>
      <c r="O143" s="109">
        <v>0</v>
      </c>
      <c r="P143" s="108"/>
      <c r="Q143" s="109">
        <v>0</v>
      </c>
      <c r="R143" s="108"/>
      <c r="S143" s="109">
        <v>0</v>
      </c>
      <c r="T143" s="108"/>
    </row>
    <row r="144" spans="1:20">
      <c r="A144" s="108" t="s">
        <v>446</v>
      </c>
      <c r="B144" s="108" t="s">
        <v>521</v>
      </c>
      <c r="C144" s="108" t="s">
        <v>522</v>
      </c>
      <c r="D144" s="109">
        <v>1243958.3700000001</v>
      </c>
      <c r="E144" s="108"/>
      <c r="F144" s="108"/>
      <c r="G144" s="109">
        <v>736391.38</v>
      </c>
      <c r="H144" s="108" t="s">
        <v>284</v>
      </c>
      <c r="I144" s="109">
        <v>507566.99</v>
      </c>
      <c r="J144" s="108" t="s">
        <v>284</v>
      </c>
      <c r="K144" s="109">
        <v>1243958.3700000001</v>
      </c>
      <c r="L144" s="108" t="s">
        <v>284</v>
      </c>
      <c r="M144" s="110">
        <v>0</v>
      </c>
      <c r="N144" s="108"/>
      <c r="O144" s="109">
        <v>736391.38</v>
      </c>
      <c r="P144" s="108" t="s">
        <v>284</v>
      </c>
      <c r="Q144" s="109">
        <v>507566.99</v>
      </c>
      <c r="R144" s="108" t="s">
        <v>284</v>
      </c>
      <c r="S144" s="109">
        <v>1243958.3700000001</v>
      </c>
      <c r="T144" s="108" t="s">
        <v>284</v>
      </c>
    </row>
    <row r="145" spans="1:20">
      <c r="A145" s="108" t="s">
        <v>153</v>
      </c>
      <c r="B145" s="108" t="s">
        <v>523</v>
      </c>
      <c r="C145" s="108" t="s">
        <v>524</v>
      </c>
      <c r="D145" s="109">
        <v>469078.72</v>
      </c>
      <c r="E145" s="108"/>
      <c r="F145" s="108"/>
      <c r="G145" s="109">
        <v>0</v>
      </c>
      <c r="H145" s="108"/>
      <c r="I145" s="109">
        <v>469078.72</v>
      </c>
      <c r="J145" s="108" t="s">
        <v>284</v>
      </c>
      <c r="K145" s="109">
        <v>469078.72</v>
      </c>
      <c r="L145" s="108" t="s">
        <v>284</v>
      </c>
      <c r="M145" s="110">
        <v>0</v>
      </c>
      <c r="N145" s="108"/>
      <c r="O145" s="109">
        <v>0</v>
      </c>
      <c r="P145" s="108"/>
      <c r="Q145" s="109">
        <v>469078.72</v>
      </c>
      <c r="R145" s="108" t="s">
        <v>284</v>
      </c>
      <c r="S145" s="109">
        <v>469078.72</v>
      </c>
      <c r="T145" s="108" t="s">
        <v>284</v>
      </c>
    </row>
    <row r="146" spans="1:20">
      <c r="A146" s="108" t="s">
        <v>153</v>
      </c>
      <c r="B146" s="108" t="s">
        <v>525</v>
      </c>
      <c r="C146" s="108" t="s">
        <v>526</v>
      </c>
      <c r="D146" s="109">
        <v>245442.69</v>
      </c>
      <c r="E146" s="108"/>
      <c r="F146" s="108"/>
      <c r="G146" s="109">
        <v>0</v>
      </c>
      <c r="H146" s="108"/>
      <c r="I146" s="109">
        <v>245442.69</v>
      </c>
      <c r="J146" s="108" t="s">
        <v>284</v>
      </c>
      <c r="K146" s="109">
        <v>245442.69</v>
      </c>
      <c r="L146" s="108" t="s">
        <v>284</v>
      </c>
      <c r="M146" s="110">
        <v>0</v>
      </c>
      <c r="N146" s="108"/>
      <c r="O146" s="109">
        <v>0</v>
      </c>
      <c r="P146" s="108"/>
      <c r="Q146" s="109">
        <v>245442.69</v>
      </c>
      <c r="R146" s="108" t="s">
        <v>284</v>
      </c>
      <c r="S146" s="109">
        <v>245442.69</v>
      </c>
      <c r="T146" s="108" t="s">
        <v>284</v>
      </c>
    </row>
    <row r="147" spans="1:20">
      <c r="A147" s="108" t="s">
        <v>153</v>
      </c>
      <c r="B147" s="108"/>
      <c r="C147" s="108"/>
      <c r="D147" s="109">
        <v>-140000</v>
      </c>
      <c r="E147" s="108" t="s">
        <v>527</v>
      </c>
      <c r="F147" s="108" t="s">
        <v>528</v>
      </c>
      <c r="G147" s="109">
        <v>0</v>
      </c>
      <c r="H147" s="108"/>
      <c r="I147" s="109">
        <v>140000</v>
      </c>
      <c r="J147" s="108" t="s">
        <v>285</v>
      </c>
      <c r="K147" s="109">
        <v>140000</v>
      </c>
      <c r="L147" s="108" t="s">
        <v>285</v>
      </c>
      <c r="M147" s="110">
        <v>0</v>
      </c>
      <c r="N147" s="108"/>
      <c r="O147" s="109">
        <v>0</v>
      </c>
      <c r="P147" s="108"/>
      <c r="Q147" s="109">
        <v>140000</v>
      </c>
      <c r="R147" s="108" t="s">
        <v>285</v>
      </c>
      <c r="S147" s="109">
        <v>140000</v>
      </c>
      <c r="T147" s="108" t="s">
        <v>285</v>
      </c>
    </row>
    <row r="148" spans="1:20">
      <c r="A148" s="108" t="s">
        <v>153</v>
      </c>
      <c r="B148" s="108"/>
      <c r="C148" s="108"/>
      <c r="D148" s="109">
        <v>-66912</v>
      </c>
      <c r="E148" s="108" t="s">
        <v>529</v>
      </c>
      <c r="F148" s="108" t="s">
        <v>530</v>
      </c>
      <c r="G148" s="109">
        <v>0</v>
      </c>
      <c r="H148" s="108"/>
      <c r="I148" s="109">
        <v>66912</v>
      </c>
      <c r="J148" s="108" t="s">
        <v>285</v>
      </c>
      <c r="K148" s="109">
        <v>66912</v>
      </c>
      <c r="L148" s="108" t="s">
        <v>285</v>
      </c>
      <c r="M148" s="110">
        <v>0</v>
      </c>
      <c r="N148" s="108"/>
      <c r="O148" s="109">
        <v>0</v>
      </c>
      <c r="P148" s="108"/>
      <c r="Q148" s="109">
        <v>66912</v>
      </c>
      <c r="R148" s="108" t="s">
        <v>285</v>
      </c>
      <c r="S148" s="109">
        <v>66912</v>
      </c>
      <c r="T148" s="108" t="s">
        <v>285</v>
      </c>
    </row>
    <row r="149" spans="1:20">
      <c r="A149" s="108" t="s">
        <v>153</v>
      </c>
      <c r="B149" s="108"/>
      <c r="C149" s="108"/>
      <c r="D149" s="109">
        <v>-3803.5</v>
      </c>
      <c r="E149" s="108" t="s">
        <v>531</v>
      </c>
      <c r="F149" s="108" t="s">
        <v>532</v>
      </c>
      <c r="G149" s="109">
        <v>0</v>
      </c>
      <c r="H149" s="108"/>
      <c r="I149" s="109">
        <v>3803.5</v>
      </c>
      <c r="J149" s="108" t="s">
        <v>285</v>
      </c>
      <c r="K149" s="109">
        <v>3803.5</v>
      </c>
      <c r="L149" s="108" t="s">
        <v>285</v>
      </c>
      <c r="M149" s="110">
        <v>0</v>
      </c>
      <c r="N149" s="108"/>
      <c r="O149" s="109">
        <v>0</v>
      </c>
      <c r="P149" s="108"/>
      <c r="Q149" s="109">
        <v>3803.5</v>
      </c>
      <c r="R149" s="108" t="s">
        <v>285</v>
      </c>
      <c r="S149" s="109">
        <v>3803.5</v>
      </c>
      <c r="T149" s="108" t="s">
        <v>285</v>
      </c>
    </row>
    <row r="150" spans="1:20">
      <c r="A150" s="108" t="s">
        <v>153</v>
      </c>
      <c r="B150" s="108"/>
      <c r="C150" s="108"/>
      <c r="D150" s="109">
        <v>-14172.12</v>
      </c>
      <c r="E150" s="108" t="s">
        <v>533</v>
      </c>
      <c r="F150" s="108" t="s">
        <v>534</v>
      </c>
      <c r="G150" s="109">
        <v>0</v>
      </c>
      <c r="H150" s="108"/>
      <c r="I150" s="109">
        <v>14172.12</v>
      </c>
      <c r="J150" s="108" t="s">
        <v>285</v>
      </c>
      <c r="K150" s="109">
        <v>14172.12</v>
      </c>
      <c r="L150" s="108" t="s">
        <v>285</v>
      </c>
      <c r="M150" s="110">
        <v>0</v>
      </c>
      <c r="N150" s="108"/>
      <c r="O150" s="109">
        <v>0</v>
      </c>
      <c r="P150" s="108"/>
      <c r="Q150" s="109">
        <v>14172.12</v>
      </c>
      <c r="R150" s="108" t="s">
        <v>285</v>
      </c>
      <c r="S150" s="109">
        <v>14172.12</v>
      </c>
      <c r="T150" s="108" t="s">
        <v>285</v>
      </c>
    </row>
    <row r="151" spans="1:20">
      <c r="A151" s="108" t="s">
        <v>153</v>
      </c>
      <c r="B151" s="108"/>
      <c r="C151" s="108"/>
      <c r="D151" s="109">
        <v>-12420.27</v>
      </c>
      <c r="E151" s="108" t="s">
        <v>535</v>
      </c>
      <c r="F151" s="108" t="s">
        <v>536</v>
      </c>
      <c r="G151" s="109">
        <v>0</v>
      </c>
      <c r="H151" s="108"/>
      <c r="I151" s="109">
        <v>12420.27</v>
      </c>
      <c r="J151" s="108" t="s">
        <v>285</v>
      </c>
      <c r="K151" s="109">
        <v>12420.27</v>
      </c>
      <c r="L151" s="108" t="s">
        <v>285</v>
      </c>
      <c r="M151" s="110">
        <v>0</v>
      </c>
      <c r="N151" s="108"/>
      <c r="O151" s="109">
        <v>0</v>
      </c>
      <c r="P151" s="108"/>
      <c r="Q151" s="109">
        <v>12420.27</v>
      </c>
      <c r="R151" s="108" t="s">
        <v>285</v>
      </c>
      <c r="S151" s="109">
        <v>12420.27</v>
      </c>
      <c r="T151" s="108" t="s">
        <v>285</v>
      </c>
    </row>
    <row r="152" spans="1:20">
      <c r="A152" s="108" t="s">
        <v>153</v>
      </c>
      <c r="B152" s="108"/>
      <c r="C152" s="108"/>
      <c r="D152" s="109">
        <v>-8134.8</v>
      </c>
      <c r="E152" s="108" t="s">
        <v>537</v>
      </c>
      <c r="F152" s="108" t="s">
        <v>538</v>
      </c>
      <c r="G152" s="109">
        <v>0</v>
      </c>
      <c r="H152" s="108"/>
      <c r="I152" s="109">
        <v>8134.8</v>
      </c>
      <c r="J152" s="108" t="s">
        <v>285</v>
      </c>
      <c r="K152" s="109">
        <v>8134.8</v>
      </c>
      <c r="L152" s="108" t="s">
        <v>285</v>
      </c>
      <c r="M152" s="110">
        <v>0</v>
      </c>
      <c r="N152" s="108"/>
      <c r="O152" s="109">
        <v>0</v>
      </c>
      <c r="P152" s="108"/>
      <c r="Q152" s="109">
        <v>8134.8</v>
      </c>
      <c r="R152" s="108" t="s">
        <v>285</v>
      </c>
      <c r="S152" s="109">
        <v>8134.8</v>
      </c>
      <c r="T152" s="108" t="s">
        <v>285</v>
      </c>
    </row>
    <row r="153" spans="1:20">
      <c r="A153" s="108" t="s">
        <v>153</v>
      </c>
      <c r="B153" s="108" t="s">
        <v>539</v>
      </c>
      <c r="C153" s="108" t="s">
        <v>540</v>
      </c>
      <c r="D153" s="109">
        <v>223610.46</v>
      </c>
      <c r="E153" s="108"/>
      <c r="F153" s="108"/>
      <c r="G153" s="109">
        <v>0</v>
      </c>
      <c r="H153" s="108"/>
      <c r="I153" s="109">
        <v>223610.46</v>
      </c>
      <c r="J153" s="108" t="s">
        <v>284</v>
      </c>
      <c r="K153" s="109">
        <v>223610.46</v>
      </c>
      <c r="L153" s="108" t="s">
        <v>284</v>
      </c>
      <c r="M153" s="110">
        <v>0</v>
      </c>
      <c r="N153" s="108"/>
      <c r="O153" s="109">
        <v>0</v>
      </c>
      <c r="P153" s="108"/>
      <c r="Q153" s="109">
        <v>223610.46</v>
      </c>
      <c r="R153" s="108" t="s">
        <v>284</v>
      </c>
      <c r="S153" s="109">
        <v>223610.46</v>
      </c>
      <c r="T153" s="108" t="s">
        <v>284</v>
      </c>
    </row>
    <row r="154" spans="1:20">
      <c r="A154" s="108" t="s">
        <v>153</v>
      </c>
      <c r="B154" s="108"/>
      <c r="C154" s="108"/>
      <c r="D154" s="109">
        <v>-88510.67</v>
      </c>
      <c r="E154" s="108" t="s">
        <v>541</v>
      </c>
      <c r="F154" s="108" t="s">
        <v>542</v>
      </c>
      <c r="G154" s="109">
        <v>0</v>
      </c>
      <c r="H154" s="108"/>
      <c r="I154" s="109">
        <v>88510.67</v>
      </c>
      <c r="J154" s="108" t="s">
        <v>285</v>
      </c>
      <c r="K154" s="109">
        <v>88510.67</v>
      </c>
      <c r="L154" s="108" t="s">
        <v>285</v>
      </c>
      <c r="M154" s="110">
        <v>0</v>
      </c>
      <c r="N154" s="108"/>
      <c r="O154" s="109">
        <v>0</v>
      </c>
      <c r="P154" s="108"/>
      <c r="Q154" s="109">
        <v>88510.67</v>
      </c>
      <c r="R154" s="108" t="s">
        <v>285</v>
      </c>
      <c r="S154" s="109">
        <v>88510.67</v>
      </c>
      <c r="T154" s="108" t="s">
        <v>285</v>
      </c>
    </row>
    <row r="155" spans="1:20">
      <c r="A155" s="108" t="s">
        <v>153</v>
      </c>
      <c r="B155" s="108"/>
      <c r="C155" s="108"/>
      <c r="D155" s="109">
        <v>-81084.350000000006</v>
      </c>
      <c r="E155" s="108" t="s">
        <v>543</v>
      </c>
      <c r="F155" s="108" t="s">
        <v>544</v>
      </c>
      <c r="G155" s="109">
        <v>0</v>
      </c>
      <c r="H155" s="108"/>
      <c r="I155" s="109">
        <v>81084.350000000006</v>
      </c>
      <c r="J155" s="108" t="s">
        <v>285</v>
      </c>
      <c r="K155" s="109">
        <v>81084.350000000006</v>
      </c>
      <c r="L155" s="108" t="s">
        <v>285</v>
      </c>
      <c r="M155" s="110">
        <v>0</v>
      </c>
      <c r="N155" s="108"/>
      <c r="O155" s="109">
        <v>0</v>
      </c>
      <c r="P155" s="108"/>
      <c r="Q155" s="109">
        <v>81084.350000000006</v>
      </c>
      <c r="R155" s="108" t="s">
        <v>285</v>
      </c>
      <c r="S155" s="109">
        <v>81084.350000000006</v>
      </c>
      <c r="T155" s="108" t="s">
        <v>285</v>
      </c>
    </row>
    <row r="156" spans="1:20">
      <c r="A156" s="108" t="s">
        <v>153</v>
      </c>
      <c r="B156" s="108"/>
      <c r="C156" s="108"/>
      <c r="D156" s="109">
        <v>-54015.44</v>
      </c>
      <c r="E156" s="108" t="s">
        <v>545</v>
      </c>
      <c r="F156" s="108" t="s">
        <v>546</v>
      </c>
      <c r="G156" s="109">
        <v>0</v>
      </c>
      <c r="H156" s="108"/>
      <c r="I156" s="109">
        <v>54015.44</v>
      </c>
      <c r="J156" s="108" t="s">
        <v>285</v>
      </c>
      <c r="K156" s="109">
        <v>54015.44</v>
      </c>
      <c r="L156" s="108" t="s">
        <v>285</v>
      </c>
      <c r="M156" s="110">
        <v>0</v>
      </c>
      <c r="N156" s="108"/>
      <c r="O156" s="109">
        <v>0</v>
      </c>
      <c r="P156" s="108"/>
      <c r="Q156" s="109">
        <v>54015.44</v>
      </c>
      <c r="R156" s="108" t="s">
        <v>285</v>
      </c>
      <c r="S156" s="109">
        <v>54015.44</v>
      </c>
      <c r="T156" s="108" t="s">
        <v>285</v>
      </c>
    </row>
    <row r="157" spans="1:20">
      <c r="A157" s="108" t="s">
        <v>153</v>
      </c>
      <c r="B157" s="108" t="s">
        <v>547</v>
      </c>
      <c r="C157" s="108" t="s">
        <v>548</v>
      </c>
      <c r="D157" s="109">
        <v>25.57</v>
      </c>
      <c r="E157" s="108"/>
      <c r="F157" s="108"/>
      <c r="G157" s="109">
        <v>0</v>
      </c>
      <c r="H157" s="108"/>
      <c r="I157" s="109">
        <v>25.57</v>
      </c>
      <c r="J157" s="108" t="s">
        <v>284</v>
      </c>
      <c r="K157" s="109">
        <v>25.57</v>
      </c>
      <c r="L157" s="108" t="s">
        <v>284</v>
      </c>
      <c r="M157" s="110">
        <v>0</v>
      </c>
      <c r="N157" s="108"/>
      <c r="O157" s="109">
        <v>0</v>
      </c>
      <c r="P157" s="108"/>
      <c r="Q157" s="109">
        <v>25.57</v>
      </c>
      <c r="R157" s="108" t="s">
        <v>284</v>
      </c>
      <c r="S157" s="109">
        <v>25.57</v>
      </c>
      <c r="T157" s="108" t="s">
        <v>284</v>
      </c>
    </row>
    <row r="158" spans="1:20">
      <c r="A158" s="108" t="s">
        <v>153</v>
      </c>
      <c r="B158" s="108" t="s">
        <v>549</v>
      </c>
      <c r="C158" s="108" t="s">
        <v>550</v>
      </c>
      <c r="D158" s="109">
        <v>25.57</v>
      </c>
      <c r="E158" s="108"/>
      <c r="F158" s="108"/>
      <c r="G158" s="109">
        <v>0</v>
      </c>
      <c r="H158" s="108"/>
      <c r="I158" s="109">
        <v>25.57</v>
      </c>
      <c r="J158" s="108" t="s">
        <v>284</v>
      </c>
      <c r="K158" s="109">
        <v>25.57</v>
      </c>
      <c r="L158" s="108" t="s">
        <v>284</v>
      </c>
      <c r="M158" s="110">
        <v>0</v>
      </c>
      <c r="N158" s="108"/>
      <c r="O158" s="109">
        <v>0</v>
      </c>
      <c r="P158" s="108"/>
      <c r="Q158" s="109">
        <v>25.57</v>
      </c>
      <c r="R158" s="108" t="s">
        <v>284</v>
      </c>
      <c r="S158" s="109">
        <v>25.57</v>
      </c>
      <c r="T158" s="108" t="s">
        <v>284</v>
      </c>
    </row>
    <row r="159" spans="1:20">
      <c r="A159" s="108" t="s">
        <v>153</v>
      </c>
      <c r="B159" s="108"/>
      <c r="C159" s="108"/>
      <c r="D159" s="109">
        <v>-25</v>
      </c>
      <c r="E159" s="108" t="s">
        <v>551</v>
      </c>
      <c r="F159" s="108" t="s">
        <v>552</v>
      </c>
      <c r="G159" s="109">
        <v>0</v>
      </c>
      <c r="H159" s="108"/>
      <c r="I159" s="109">
        <v>25</v>
      </c>
      <c r="J159" s="108" t="s">
        <v>285</v>
      </c>
      <c r="K159" s="109">
        <v>25</v>
      </c>
      <c r="L159" s="108" t="s">
        <v>285</v>
      </c>
      <c r="M159" s="110">
        <v>0</v>
      </c>
      <c r="N159" s="108"/>
      <c r="O159" s="109">
        <v>0</v>
      </c>
      <c r="P159" s="108"/>
      <c r="Q159" s="109">
        <v>25</v>
      </c>
      <c r="R159" s="108" t="s">
        <v>285</v>
      </c>
      <c r="S159" s="109">
        <v>25</v>
      </c>
      <c r="T159" s="108" t="s">
        <v>285</v>
      </c>
    </row>
    <row r="160" spans="1:20">
      <c r="A160" s="108" t="s">
        <v>153</v>
      </c>
      <c r="B160" s="108"/>
      <c r="C160" s="108"/>
      <c r="D160" s="109">
        <v>-0.56999999999999995</v>
      </c>
      <c r="E160" s="108" t="s">
        <v>553</v>
      </c>
      <c r="F160" s="108" t="s">
        <v>554</v>
      </c>
      <c r="G160" s="109">
        <v>0</v>
      </c>
      <c r="H160" s="108"/>
      <c r="I160" s="109">
        <v>0.56999999999999995</v>
      </c>
      <c r="J160" s="108" t="s">
        <v>285</v>
      </c>
      <c r="K160" s="109">
        <v>0.56999999999999995</v>
      </c>
      <c r="L160" s="108" t="s">
        <v>285</v>
      </c>
      <c r="M160" s="110">
        <v>0</v>
      </c>
      <c r="N160" s="108"/>
      <c r="O160" s="109">
        <v>0</v>
      </c>
      <c r="P160" s="108"/>
      <c r="Q160" s="109">
        <v>0.56999999999999995</v>
      </c>
      <c r="R160" s="108" t="s">
        <v>285</v>
      </c>
      <c r="S160" s="109">
        <v>0.56999999999999995</v>
      </c>
      <c r="T160" s="108" t="s">
        <v>285</v>
      </c>
    </row>
    <row r="161" spans="1:20">
      <c r="A161" s="108" t="s">
        <v>153</v>
      </c>
      <c r="B161" s="108" t="s">
        <v>555</v>
      </c>
      <c r="C161" s="108" t="s">
        <v>556</v>
      </c>
      <c r="D161" s="109">
        <v>288936.01</v>
      </c>
      <c r="E161" s="108"/>
      <c r="F161" s="108"/>
      <c r="G161" s="109">
        <v>0</v>
      </c>
      <c r="H161" s="108"/>
      <c r="I161" s="109">
        <v>288936.01</v>
      </c>
      <c r="J161" s="108" t="s">
        <v>284</v>
      </c>
      <c r="K161" s="109">
        <v>288936.01</v>
      </c>
      <c r="L161" s="108" t="s">
        <v>284</v>
      </c>
      <c r="M161" s="110">
        <v>0</v>
      </c>
      <c r="N161" s="108"/>
      <c r="O161" s="109">
        <v>0</v>
      </c>
      <c r="P161" s="108"/>
      <c r="Q161" s="109">
        <v>288936.01</v>
      </c>
      <c r="R161" s="108" t="s">
        <v>284</v>
      </c>
      <c r="S161" s="109">
        <v>288936.01</v>
      </c>
      <c r="T161" s="108" t="s">
        <v>284</v>
      </c>
    </row>
    <row r="162" spans="1:20">
      <c r="A162" s="108" t="s">
        <v>153</v>
      </c>
      <c r="B162" s="108" t="s">
        <v>557</v>
      </c>
      <c r="C162" s="108" t="s">
        <v>558</v>
      </c>
      <c r="D162" s="109">
        <v>1412.38</v>
      </c>
      <c r="E162" s="108"/>
      <c r="F162" s="108"/>
      <c r="G162" s="109">
        <v>0</v>
      </c>
      <c r="H162" s="108"/>
      <c r="I162" s="109">
        <v>1412.38</v>
      </c>
      <c r="J162" s="108" t="s">
        <v>284</v>
      </c>
      <c r="K162" s="109">
        <v>1412.38</v>
      </c>
      <c r="L162" s="108" t="s">
        <v>284</v>
      </c>
      <c r="M162" s="110">
        <v>0</v>
      </c>
      <c r="N162" s="108"/>
      <c r="O162" s="109">
        <v>0</v>
      </c>
      <c r="P162" s="108"/>
      <c r="Q162" s="109">
        <v>1412.38</v>
      </c>
      <c r="R162" s="108" t="s">
        <v>284</v>
      </c>
      <c r="S162" s="109">
        <v>1412.38</v>
      </c>
      <c r="T162" s="108" t="s">
        <v>284</v>
      </c>
    </row>
    <row r="163" spans="1:20">
      <c r="A163" s="108" t="s">
        <v>153</v>
      </c>
      <c r="B163" s="108"/>
      <c r="C163" s="108"/>
      <c r="D163" s="109">
        <v>1412.38</v>
      </c>
      <c r="E163" s="108" t="s">
        <v>559</v>
      </c>
      <c r="F163" s="108" t="s">
        <v>560</v>
      </c>
      <c r="G163" s="109">
        <v>0</v>
      </c>
      <c r="H163" s="108"/>
      <c r="I163" s="109">
        <v>1412.38</v>
      </c>
      <c r="J163" s="108" t="s">
        <v>284</v>
      </c>
      <c r="K163" s="109">
        <v>1412.38</v>
      </c>
      <c r="L163" s="108" t="s">
        <v>284</v>
      </c>
      <c r="M163" s="110">
        <v>0</v>
      </c>
      <c r="N163" s="108"/>
      <c r="O163" s="109">
        <v>0</v>
      </c>
      <c r="P163" s="108"/>
      <c r="Q163" s="109">
        <v>1412.38</v>
      </c>
      <c r="R163" s="108" t="s">
        <v>284</v>
      </c>
      <c r="S163" s="109">
        <v>1412.38</v>
      </c>
      <c r="T163" s="108" t="s">
        <v>284</v>
      </c>
    </row>
    <row r="164" spans="1:20">
      <c r="A164" s="108" t="s">
        <v>153</v>
      </c>
      <c r="B164" s="108" t="s">
        <v>561</v>
      </c>
      <c r="C164" s="108" t="s">
        <v>562</v>
      </c>
      <c r="D164" s="109">
        <v>65686.559999999998</v>
      </c>
      <c r="E164" s="108"/>
      <c r="F164" s="108"/>
      <c r="G164" s="109">
        <v>0</v>
      </c>
      <c r="H164" s="108"/>
      <c r="I164" s="109">
        <v>65686.559999999998</v>
      </c>
      <c r="J164" s="108" t="s">
        <v>284</v>
      </c>
      <c r="K164" s="109">
        <v>65686.559999999998</v>
      </c>
      <c r="L164" s="108" t="s">
        <v>284</v>
      </c>
      <c r="M164" s="110">
        <v>0</v>
      </c>
      <c r="N164" s="108"/>
      <c r="O164" s="109">
        <v>0</v>
      </c>
      <c r="P164" s="108"/>
      <c r="Q164" s="109">
        <v>65686.559999999998</v>
      </c>
      <c r="R164" s="108" t="s">
        <v>284</v>
      </c>
      <c r="S164" s="109">
        <v>65686.559999999998</v>
      </c>
      <c r="T164" s="108" t="s">
        <v>284</v>
      </c>
    </row>
    <row r="165" spans="1:20">
      <c r="A165" s="108" t="s">
        <v>153</v>
      </c>
      <c r="B165" s="108"/>
      <c r="C165" s="108"/>
      <c r="D165" s="111">
        <v>616.75</v>
      </c>
      <c r="E165" s="108" t="s">
        <v>563</v>
      </c>
      <c r="F165" s="108" t="s">
        <v>564</v>
      </c>
      <c r="G165" s="109">
        <v>0</v>
      </c>
      <c r="H165" s="108"/>
      <c r="I165" s="109">
        <v>616.75</v>
      </c>
      <c r="J165" s="108" t="s">
        <v>284</v>
      </c>
      <c r="K165" s="109">
        <v>616.75</v>
      </c>
      <c r="L165" s="108" t="s">
        <v>284</v>
      </c>
      <c r="M165" s="110">
        <v>0</v>
      </c>
      <c r="N165" s="108"/>
      <c r="O165" s="109">
        <v>0</v>
      </c>
      <c r="P165" s="108"/>
      <c r="Q165" s="109">
        <v>616.75</v>
      </c>
      <c r="R165" s="108" t="s">
        <v>284</v>
      </c>
      <c r="S165" s="109">
        <v>616.75</v>
      </c>
      <c r="T165" s="108" t="s">
        <v>284</v>
      </c>
    </row>
    <row r="166" spans="1:20">
      <c r="A166" s="108" t="s">
        <v>153</v>
      </c>
      <c r="B166" s="108"/>
      <c r="C166" s="108"/>
      <c r="D166" s="111">
        <v>1592.02</v>
      </c>
      <c r="E166" s="108" t="s">
        <v>565</v>
      </c>
      <c r="F166" s="108" t="s">
        <v>566</v>
      </c>
      <c r="G166" s="109">
        <v>0</v>
      </c>
      <c r="H166" s="108"/>
      <c r="I166" s="109">
        <v>1592.02</v>
      </c>
      <c r="J166" s="108" t="s">
        <v>284</v>
      </c>
      <c r="K166" s="109">
        <v>1592.02</v>
      </c>
      <c r="L166" s="108" t="s">
        <v>284</v>
      </c>
      <c r="M166" s="110">
        <v>0</v>
      </c>
      <c r="N166" s="108"/>
      <c r="O166" s="109">
        <v>0</v>
      </c>
      <c r="P166" s="108"/>
      <c r="Q166" s="109">
        <v>1592.02</v>
      </c>
      <c r="R166" s="108" t="s">
        <v>284</v>
      </c>
      <c r="S166" s="109">
        <v>1592.02</v>
      </c>
      <c r="T166" s="108" t="s">
        <v>284</v>
      </c>
    </row>
    <row r="167" spans="1:20">
      <c r="A167" s="108" t="s">
        <v>153</v>
      </c>
      <c r="B167" s="108"/>
      <c r="C167" s="108"/>
      <c r="D167" s="199">
        <v>3300.6</v>
      </c>
      <c r="E167" s="108" t="s">
        <v>567</v>
      </c>
      <c r="F167" s="108" t="s">
        <v>568</v>
      </c>
      <c r="G167" s="109">
        <v>0</v>
      </c>
      <c r="H167" s="108"/>
      <c r="I167" s="109">
        <v>3300.6</v>
      </c>
      <c r="J167" s="108" t="s">
        <v>284</v>
      </c>
      <c r="K167" s="109">
        <v>3300.6</v>
      </c>
      <c r="L167" s="108" t="s">
        <v>284</v>
      </c>
      <c r="M167" s="110">
        <v>0</v>
      </c>
      <c r="N167" s="108"/>
      <c r="O167" s="109">
        <v>0</v>
      </c>
      <c r="P167" s="108"/>
      <c r="Q167" s="109">
        <v>3300.6</v>
      </c>
      <c r="R167" s="108" t="s">
        <v>284</v>
      </c>
      <c r="S167" s="109">
        <v>3300.6</v>
      </c>
      <c r="T167" s="108" t="s">
        <v>284</v>
      </c>
    </row>
    <row r="168" spans="1:20">
      <c r="A168" s="108" t="s">
        <v>153</v>
      </c>
      <c r="B168" s="108"/>
      <c r="C168" s="108"/>
      <c r="D168" s="111">
        <v>4351.78</v>
      </c>
      <c r="E168" s="108" t="s">
        <v>569</v>
      </c>
      <c r="F168" s="108" t="s">
        <v>570</v>
      </c>
      <c r="G168" s="109">
        <v>0</v>
      </c>
      <c r="H168" s="108"/>
      <c r="I168" s="109">
        <v>4351.78</v>
      </c>
      <c r="J168" s="108" t="s">
        <v>284</v>
      </c>
      <c r="K168" s="109">
        <v>4351.78</v>
      </c>
      <c r="L168" s="108" t="s">
        <v>284</v>
      </c>
      <c r="M168" s="110">
        <v>0</v>
      </c>
      <c r="N168" s="108"/>
      <c r="O168" s="109">
        <v>0</v>
      </c>
      <c r="P168" s="108"/>
      <c r="Q168" s="109">
        <v>4351.78</v>
      </c>
      <c r="R168" s="108" t="s">
        <v>284</v>
      </c>
      <c r="S168" s="109">
        <v>4351.78</v>
      </c>
      <c r="T168" s="108" t="s">
        <v>284</v>
      </c>
    </row>
    <row r="169" spans="1:20">
      <c r="A169" s="108" t="s">
        <v>153</v>
      </c>
      <c r="B169" s="108"/>
      <c r="C169" s="108"/>
      <c r="D169" s="111">
        <v>54.65</v>
      </c>
      <c r="E169" s="108" t="s">
        <v>571</v>
      </c>
      <c r="F169" s="108" t="s">
        <v>572</v>
      </c>
      <c r="G169" s="109">
        <v>0</v>
      </c>
      <c r="H169" s="108"/>
      <c r="I169" s="109">
        <v>54.65</v>
      </c>
      <c r="J169" s="108" t="s">
        <v>284</v>
      </c>
      <c r="K169" s="109">
        <v>54.65</v>
      </c>
      <c r="L169" s="108" t="s">
        <v>284</v>
      </c>
      <c r="M169" s="110">
        <v>0</v>
      </c>
      <c r="N169" s="108"/>
      <c r="O169" s="109">
        <v>0</v>
      </c>
      <c r="P169" s="108"/>
      <c r="Q169" s="109">
        <v>54.65</v>
      </c>
      <c r="R169" s="108" t="s">
        <v>284</v>
      </c>
      <c r="S169" s="109">
        <v>54.65</v>
      </c>
      <c r="T169" s="108" t="s">
        <v>284</v>
      </c>
    </row>
    <row r="170" spans="1:20">
      <c r="A170" s="108" t="s">
        <v>153</v>
      </c>
      <c r="B170" s="108"/>
      <c r="C170" s="108"/>
      <c r="D170" s="194">
        <v>2670.02</v>
      </c>
      <c r="E170" s="108" t="s">
        <v>573</v>
      </c>
      <c r="F170" s="108" t="s">
        <v>574</v>
      </c>
      <c r="G170" s="109">
        <v>0</v>
      </c>
      <c r="H170" s="108"/>
      <c r="I170" s="109">
        <v>2670.02</v>
      </c>
      <c r="J170" s="108" t="s">
        <v>284</v>
      </c>
      <c r="K170" s="109">
        <v>2670.02</v>
      </c>
      <c r="L170" s="108" t="s">
        <v>284</v>
      </c>
      <c r="M170" s="110">
        <v>0</v>
      </c>
      <c r="N170" s="108"/>
      <c r="O170" s="109">
        <v>0</v>
      </c>
      <c r="P170" s="108"/>
      <c r="Q170" s="109">
        <v>2670.02</v>
      </c>
      <c r="R170" s="108" t="s">
        <v>284</v>
      </c>
      <c r="S170" s="109">
        <v>2670.02</v>
      </c>
      <c r="T170" s="108" t="s">
        <v>284</v>
      </c>
    </row>
    <row r="171" spans="1:20">
      <c r="A171" s="108" t="s">
        <v>153</v>
      </c>
      <c r="B171" s="108"/>
      <c r="C171" s="108"/>
      <c r="D171" s="194">
        <v>634.4</v>
      </c>
      <c r="E171" s="108" t="s">
        <v>575</v>
      </c>
      <c r="F171" s="108" t="s">
        <v>576</v>
      </c>
      <c r="G171" s="109">
        <v>0</v>
      </c>
      <c r="H171" s="108"/>
      <c r="I171" s="109">
        <v>634.4</v>
      </c>
      <c r="J171" s="108" t="s">
        <v>284</v>
      </c>
      <c r="K171" s="109">
        <v>634.4</v>
      </c>
      <c r="L171" s="108" t="s">
        <v>284</v>
      </c>
      <c r="M171" s="110">
        <v>0</v>
      </c>
      <c r="N171" s="108"/>
      <c r="O171" s="109">
        <v>0</v>
      </c>
      <c r="P171" s="108"/>
      <c r="Q171" s="109">
        <v>634.4</v>
      </c>
      <c r="R171" s="108" t="s">
        <v>284</v>
      </c>
      <c r="S171" s="109">
        <v>634.4</v>
      </c>
      <c r="T171" s="108" t="s">
        <v>284</v>
      </c>
    </row>
    <row r="172" spans="1:20">
      <c r="A172" s="108" t="s">
        <v>153</v>
      </c>
      <c r="B172" s="108"/>
      <c r="C172" s="108"/>
      <c r="D172" s="111">
        <v>719.8</v>
      </c>
      <c r="E172" s="108" t="s">
        <v>577</v>
      </c>
      <c r="F172" s="108" t="s">
        <v>578</v>
      </c>
      <c r="G172" s="109">
        <v>0</v>
      </c>
      <c r="H172" s="108"/>
      <c r="I172" s="109">
        <v>719.8</v>
      </c>
      <c r="J172" s="108" t="s">
        <v>284</v>
      </c>
      <c r="K172" s="109">
        <v>719.8</v>
      </c>
      <c r="L172" s="108" t="s">
        <v>284</v>
      </c>
      <c r="M172" s="110">
        <v>0</v>
      </c>
      <c r="N172" s="108"/>
      <c r="O172" s="109">
        <v>0</v>
      </c>
      <c r="P172" s="108"/>
      <c r="Q172" s="109">
        <v>719.8</v>
      </c>
      <c r="R172" s="108" t="s">
        <v>284</v>
      </c>
      <c r="S172" s="109">
        <v>719.8</v>
      </c>
      <c r="T172" s="108" t="s">
        <v>284</v>
      </c>
    </row>
    <row r="173" spans="1:20">
      <c r="A173" s="108" t="s">
        <v>153</v>
      </c>
      <c r="B173" s="108"/>
      <c r="C173" s="108"/>
      <c r="D173" s="196">
        <v>32735.74</v>
      </c>
      <c r="E173" s="108" t="s">
        <v>579</v>
      </c>
      <c r="F173" s="108" t="s">
        <v>580</v>
      </c>
      <c r="G173" s="109">
        <v>0</v>
      </c>
      <c r="H173" s="108"/>
      <c r="I173" s="109">
        <v>32735.74</v>
      </c>
      <c r="J173" s="108" t="s">
        <v>284</v>
      </c>
      <c r="K173" s="109">
        <v>32735.74</v>
      </c>
      <c r="L173" s="108" t="s">
        <v>284</v>
      </c>
      <c r="M173" s="110">
        <v>0</v>
      </c>
      <c r="N173" s="108"/>
      <c r="O173" s="109">
        <v>0</v>
      </c>
      <c r="P173" s="108"/>
      <c r="Q173" s="109">
        <v>32735.74</v>
      </c>
      <c r="R173" s="108" t="s">
        <v>284</v>
      </c>
      <c r="S173" s="109">
        <v>32735.74</v>
      </c>
      <c r="T173" s="108" t="s">
        <v>284</v>
      </c>
    </row>
    <row r="174" spans="1:20">
      <c r="A174" s="108" t="s">
        <v>153</v>
      </c>
      <c r="B174" s="108"/>
      <c r="C174" s="108"/>
      <c r="D174" s="111">
        <v>6544.15</v>
      </c>
      <c r="E174" s="108" t="s">
        <v>581</v>
      </c>
      <c r="F174" s="108" t="s">
        <v>582</v>
      </c>
      <c r="G174" s="109">
        <v>0</v>
      </c>
      <c r="H174" s="108"/>
      <c r="I174" s="109">
        <v>6544.15</v>
      </c>
      <c r="J174" s="108" t="s">
        <v>284</v>
      </c>
      <c r="K174" s="109">
        <v>6544.15</v>
      </c>
      <c r="L174" s="108" t="s">
        <v>284</v>
      </c>
      <c r="M174" s="110">
        <v>0</v>
      </c>
      <c r="N174" s="108"/>
      <c r="O174" s="109">
        <v>0</v>
      </c>
      <c r="P174" s="108"/>
      <c r="Q174" s="109">
        <v>6544.15</v>
      </c>
      <c r="R174" s="108" t="s">
        <v>284</v>
      </c>
      <c r="S174" s="109">
        <v>6544.15</v>
      </c>
      <c r="T174" s="108" t="s">
        <v>284</v>
      </c>
    </row>
    <row r="175" spans="1:20">
      <c r="A175" s="108" t="s">
        <v>153</v>
      </c>
      <c r="B175" s="108"/>
      <c r="C175" s="108"/>
      <c r="D175" s="111">
        <v>446.89</v>
      </c>
      <c r="E175" s="108" t="s">
        <v>583</v>
      </c>
      <c r="F175" s="108" t="s">
        <v>584</v>
      </c>
      <c r="G175" s="109">
        <v>0</v>
      </c>
      <c r="H175" s="108"/>
      <c r="I175" s="109">
        <v>446.89</v>
      </c>
      <c r="J175" s="108" t="s">
        <v>284</v>
      </c>
      <c r="K175" s="109">
        <v>446.89</v>
      </c>
      <c r="L175" s="108" t="s">
        <v>284</v>
      </c>
      <c r="M175" s="110">
        <v>0</v>
      </c>
      <c r="N175" s="108"/>
      <c r="O175" s="109">
        <v>0</v>
      </c>
      <c r="P175" s="108"/>
      <c r="Q175" s="109">
        <v>446.89</v>
      </c>
      <c r="R175" s="108" t="s">
        <v>284</v>
      </c>
      <c r="S175" s="109">
        <v>446.89</v>
      </c>
      <c r="T175" s="108" t="s">
        <v>284</v>
      </c>
    </row>
    <row r="176" spans="1:20">
      <c r="A176" s="108" t="s">
        <v>153</v>
      </c>
      <c r="B176" s="108"/>
      <c r="C176" s="108"/>
      <c r="D176" s="111">
        <v>3939.62</v>
      </c>
      <c r="E176" s="108" t="s">
        <v>585</v>
      </c>
      <c r="F176" s="108" t="s">
        <v>586</v>
      </c>
      <c r="G176" s="109">
        <v>0</v>
      </c>
      <c r="H176" s="108"/>
      <c r="I176" s="109">
        <v>3939.62</v>
      </c>
      <c r="J176" s="108" t="s">
        <v>284</v>
      </c>
      <c r="K176" s="109">
        <v>3939.62</v>
      </c>
      <c r="L176" s="108" t="s">
        <v>284</v>
      </c>
      <c r="M176" s="110">
        <v>0</v>
      </c>
      <c r="N176" s="108"/>
      <c r="O176" s="109">
        <v>0</v>
      </c>
      <c r="P176" s="108"/>
      <c r="Q176" s="109">
        <v>3939.62</v>
      </c>
      <c r="R176" s="108" t="s">
        <v>284</v>
      </c>
      <c r="S176" s="109">
        <v>3939.62</v>
      </c>
      <c r="T176" s="108" t="s">
        <v>284</v>
      </c>
    </row>
    <row r="177" spans="1:26">
      <c r="A177" s="108" t="s">
        <v>153</v>
      </c>
      <c r="B177" s="108"/>
      <c r="C177" s="108"/>
      <c r="D177" s="196">
        <v>2916.65</v>
      </c>
      <c r="E177" s="108" t="s">
        <v>587</v>
      </c>
      <c r="F177" s="108" t="s">
        <v>588</v>
      </c>
      <c r="G177" s="109">
        <v>0</v>
      </c>
      <c r="H177" s="108"/>
      <c r="I177" s="109">
        <v>2916.65</v>
      </c>
      <c r="J177" s="108" t="s">
        <v>284</v>
      </c>
      <c r="K177" s="109">
        <v>2916.65</v>
      </c>
      <c r="L177" s="108" t="s">
        <v>284</v>
      </c>
      <c r="M177" s="110">
        <v>0</v>
      </c>
      <c r="N177" s="108"/>
      <c r="O177" s="109">
        <v>0</v>
      </c>
      <c r="P177" s="108"/>
      <c r="Q177" s="109">
        <v>2916.65</v>
      </c>
      <c r="R177" s="108" t="s">
        <v>284</v>
      </c>
      <c r="S177" s="109">
        <v>2916.65</v>
      </c>
      <c r="T177" s="108" t="s">
        <v>284</v>
      </c>
    </row>
    <row r="178" spans="1:26">
      <c r="A178" s="108" t="s">
        <v>153</v>
      </c>
      <c r="B178" s="108"/>
      <c r="C178" s="108"/>
      <c r="D178" s="111">
        <v>138.94</v>
      </c>
      <c r="E178" s="108" t="s">
        <v>589</v>
      </c>
      <c r="F178" s="108" t="s">
        <v>590</v>
      </c>
      <c r="G178" s="109">
        <v>0</v>
      </c>
      <c r="H178" s="108"/>
      <c r="I178" s="109">
        <v>138.94</v>
      </c>
      <c r="J178" s="108" t="s">
        <v>284</v>
      </c>
      <c r="K178" s="109">
        <v>138.94</v>
      </c>
      <c r="L178" s="108" t="s">
        <v>284</v>
      </c>
      <c r="M178" s="110">
        <v>0</v>
      </c>
      <c r="N178" s="108"/>
      <c r="O178" s="109">
        <v>0</v>
      </c>
      <c r="P178" s="108"/>
      <c r="Q178" s="109">
        <v>138.94</v>
      </c>
      <c r="R178" s="108" t="s">
        <v>284</v>
      </c>
      <c r="S178" s="109">
        <v>138.94</v>
      </c>
      <c r="T178" s="108" t="s">
        <v>284</v>
      </c>
    </row>
    <row r="179" spans="1:26">
      <c r="A179" s="108" t="s">
        <v>153</v>
      </c>
      <c r="B179" s="108"/>
      <c r="C179" s="108"/>
      <c r="D179" s="199">
        <v>37.799999999999997</v>
      </c>
      <c r="E179" s="108" t="s">
        <v>591</v>
      </c>
      <c r="F179" s="108" t="s">
        <v>592</v>
      </c>
      <c r="G179" s="109">
        <v>0</v>
      </c>
      <c r="H179" s="108"/>
      <c r="I179" s="109">
        <v>37.799999999999997</v>
      </c>
      <c r="J179" s="108" t="s">
        <v>284</v>
      </c>
      <c r="K179" s="109">
        <v>37.799999999999997</v>
      </c>
      <c r="L179" s="108" t="s">
        <v>284</v>
      </c>
      <c r="M179" s="110">
        <v>0</v>
      </c>
      <c r="N179" s="108"/>
      <c r="O179" s="109">
        <v>0</v>
      </c>
      <c r="P179" s="108"/>
      <c r="Q179" s="109">
        <v>37.799999999999997</v>
      </c>
      <c r="R179" s="108" t="s">
        <v>284</v>
      </c>
      <c r="S179" s="109">
        <v>37.799999999999997</v>
      </c>
      <c r="T179" s="108" t="s">
        <v>284</v>
      </c>
    </row>
    <row r="180" spans="1:26">
      <c r="A180" s="108" t="s">
        <v>153</v>
      </c>
      <c r="B180" s="108"/>
      <c r="C180" s="108"/>
      <c r="D180" s="194">
        <v>4026</v>
      </c>
      <c r="E180" s="108" t="s">
        <v>593</v>
      </c>
      <c r="F180" s="108" t="s">
        <v>594</v>
      </c>
      <c r="G180" s="109">
        <v>0</v>
      </c>
      <c r="H180" s="108"/>
      <c r="I180" s="109">
        <v>4026</v>
      </c>
      <c r="J180" s="108" t="s">
        <v>284</v>
      </c>
      <c r="K180" s="109">
        <v>4026</v>
      </c>
      <c r="L180" s="108" t="s">
        <v>284</v>
      </c>
      <c r="M180" s="110">
        <v>0</v>
      </c>
      <c r="N180" s="108"/>
      <c r="O180" s="109">
        <v>0</v>
      </c>
      <c r="P180" s="108"/>
      <c r="Q180" s="109">
        <v>4026</v>
      </c>
      <c r="R180" s="108" t="s">
        <v>284</v>
      </c>
      <c r="S180" s="109">
        <v>4026</v>
      </c>
      <c r="T180" s="108" t="s">
        <v>284</v>
      </c>
    </row>
    <row r="181" spans="1:26">
      <c r="A181" s="108" t="s">
        <v>153</v>
      </c>
      <c r="B181" s="108"/>
      <c r="C181" s="108"/>
      <c r="D181" s="199">
        <v>305.62</v>
      </c>
      <c r="E181" s="108" t="s">
        <v>595</v>
      </c>
      <c r="F181" s="108" t="s">
        <v>596</v>
      </c>
      <c r="G181" s="109">
        <v>0</v>
      </c>
      <c r="H181" s="108"/>
      <c r="I181" s="109">
        <v>305.62</v>
      </c>
      <c r="J181" s="108" t="s">
        <v>284</v>
      </c>
      <c r="K181" s="109">
        <v>305.62</v>
      </c>
      <c r="L181" s="108" t="s">
        <v>284</v>
      </c>
      <c r="M181" s="110">
        <v>0</v>
      </c>
      <c r="N181" s="108"/>
      <c r="O181" s="109">
        <v>0</v>
      </c>
      <c r="P181" s="108"/>
      <c r="Q181" s="109">
        <v>305.62</v>
      </c>
      <c r="R181" s="108" t="s">
        <v>284</v>
      </c>
      <c r="S181" s="109">
        <v>305.62</v>
      </c>
      <c r="T181" s="108" t="s">
        <v>284</v>
      </c>
    </row>
    <row r="182" spans="1:26">
      <c r="A182" s="108" t="s">
        <v>153</v>
      </c>
      <c r="B182" s="108"/>
      <c r="C182" s="108"/>
      <c r="D182" s="199">
        <v>415.58</v>
      </c>
      <c r="E182" s="108" t="s">
        <v>597</v>
      </c>
      <c r="F182" s="108" t="s">
        <v>598</v>
      </c>
      <c r="G182" s="109">
        <v>0</v>
      </c>
      <c r="H182" s="108"/>
      <c r="I182" s="109">
        <v>415.58</v>
      </c>
      <c r="J182" s="108" t="s">
        <v>284</v>
      </c>
      <c r="K182" s="109">
        <v>415.58</v>
      </c>
      <c r="L182" s="108" t="s">
        <v>284</v>
      </c>
      <c r="M182" s="110">
        <v>0</v>
      </c>
      <c r="N182" s="108"/>
      <c r="O182" s="109">
        <v>0</v>
      </c>
      <c r="P182" s="108"/>
      <c r="Q182" s="109">
        <v>415.58</v>
      </c>
      <c r="R182" s="108" t="s">
        <v>284</v>
      </c>
      <c r="S182" s="109">
        <v>415.58</v>
      </c>
      <c r="T182" s="108" t="s">
        <v>284</v>
      </c>
    </row>
    <row r="183" spans="1:26">
      <c r="A183" s="108" t="s">
        <v>153</v>
      </c>
      <c r="B183" s="108"/>
      <c r="C183" s="108"/>
      <c r="D183" s="111">
        <v>0</v>
      </c>
      <c r="E183" s="108" t="s">
        <v>599</v>
      </c>
      <c r="F183" s="108" t="s">
        <v>600</v>
      </c>
      <c r="G183" s="109">
        <v>0</v>
      </c>
      <c r="H183" s="108"/>
      <c r="I183" s="109">
        <v>0</v>
      </c>
      <c r="J183" s="108"/>
      <c r="K183" s="109">
        <v>0</v>
      </c>
      <c r="L183" s="108"/>
      <c r="M183" s="110">
        <v>0</v>
      </c>
      <c r="N183" s="108"/>
      <c r="O183" s="109">
        <v>0</v>
      </c>
      <c r="P183" s="108"/>
      <c r="Q183" s="109">
        <v>0</v>
      </c>
      <c r="R183" s="108"/>
      <c r="S183" s="109">
        <v>0</v>
      </c>
      <c r="T183" s="108"/>
      <c r="V183" s="111">
        <f>D165+D166+D168+D169+D172+D174+D175+D176+D178+D183+D184+D185</f>
        <v>18596.599999999995</v>
      </c>
      <c r="W183" s="193" t="s">
        <v>601</v>
      </c>
      <c r="X183" s="193"/>
      <c r="Y183" s="193"/>
    </row>
    <row r="184" spans="1:26">
      <c r="A184" s="108" t="s">
        <v>153</v>
      </c>
      <c r="B184" s="108"/>
      <c r="C184" s="108"/>
      <c r="D184" s="111">
        <v>192</v>
      </c>
      <c r="E184" s="108" t="s">
        <v>602</v>
      </c>
      <c r="F184" s="108" t="s">
        <v>603</v>
      </c>
      <c r="G184" s="109">
        <v>0</v>
      </c>
      <c r="H184" s="108"/>
      <c r="I184" s="109">
        <v>192</v>
      </c>
      <c r="J184" s="108" t="s">
        <v>284</v>
      </c>
      <c r="K184" s="109">
        <v>192</v>
      </c>
      <c r="L184" s="108" t="s">
        <v>284</v>
      </c>
      <c r="M184" s="110">
        <v>0</v>
      </c>
      <c r="N184" s="108"/>
      <c r="O184" s="109">
        <v>0</v>
      </c>
      <c r="P184" s="108"/>
      <c r="Q184" s="109">
        <v>192</v>
      </c>
      <c r="R184" s="108" t="s">
        <v>284</v>
      </c>
      <c r="S184" s="109">
        <v>192</v>
      </c>
      <c r="T184" s="108" t="s">
        <v>284</v>
      </c>
    </row>
    <row r="185" spans="1:26">
      <c r="A185" s="108" t="s">
        <v>153</v>
      </c>
      <c r="B185" s="108"/>
      <c r="C185" s="108"/>
      <c r="D185" s="111">
        <v>0</v>
      </c>
      <c r="E185" s="108" t="s">
        <v>604</v>
      </c>
      <c r="F185" s="108" t="s">
        <v>605</v>
      </c>
      <c r="G185" s="109">
        <v>0</v>
      </c>
      <c r="H185" s="108"/>
      <c r="I185" s="109">
        <v>0</v>
      </c>
      <c r="J185" s="108"/>
      <c r="K185" s="109">
        <v>0</v>
      </c>
      <c r="L185" s="108"/>
      <c r="M185" s="110">
        <v>0</v>
      </c>
      <c r="N185" s="108"/>
      <c r="O185" s="109">
        <v>0</v>
      </c>
      <c r="P185" s="108"/>
      <c r="Q185" s="109">
        <v>0</v>
      </c>
      <c r="R185" s="108"/>
      <c r="S185" s="109">
        <v>0</v>
      </c>
      <c r="T185" s="108"/>
      <c r="V185" s="194">
        <f>D170+D171+D180</f>
        <v>7330.42</v>
      </c>
      <c r="W185" s="195" t="s">
        <v>606</v>
      </c>
      <c r="X185" s="195"/>
      <c r="Y185" s="195"/>
      <c r="Z185" s="195"/>
    </row>
    <row r="186" spans="1:26">
      <c r="A186" s="108" t="s">
        <v>153</v>
      </c>
      <c r="B186" s="108"/>
      <c r="C186" s="108"/>
      <c r="D186" s="199">
        <v>47.55</v>
      </c>
      <c r="E186" s="108" t="s">
        <v>607</v>
      </c>
      <c r="F186" s="108" t="s">
        <v>608</v>
      </c>
      <c r="G186" s="109">
        <v>0</v>
      </c>
      <c r="H186" s="108"/>
      <c r="I186" s="109">
        <v>47.55</v>
      </c>
      <c r="J186" s="108" t="s">
        <v>284</v>
      </c>
      <c r="K186" s="109">
        <v>47.55</v>
      </c>
      <c r="L186" s="108" t="s">
        <v>284</v>
      </c>
      <c r="M186" s="110">
        <v>0</v>
      </c>
      <c r="N186" s="108"/>
      <c r="O186" s="109">
        <v>0</v>
      </c>
      <c r="P186" s="108"/>
      <c r="Q186" s="109">
        <v>47.55</v>
      </c>
      <c r="R186" s="108" t="s">
        <v>284</v>
      </c>
      <c r="S186" s="109">
        <v>47.55</v>
      </c>
      <c r="T186" s="108" t="s">
        <v>284</v>
      </c>
    </row>
    <row r="187" spans="1:26" ht="15">
      <c r="A187" s="108" t="s">
        <v>153</v>
      </c>
      <c r="B187" s="108" t="s">
        <v>609</v>
      </c>
      <c r="C187" s="108" t="s">
        <v>610</v>
      </c>
      <c r="D187" s="109">
        <v>6848.41</v>
      </c>
      <c r="E187" s="108"/>
      <c r="F187" s="108"/>
      <c r="G187" s="109">
        <v>0</v>
      </c>
      <c r="H187" s="108"/>
      <c r="I187" s="109">
        <v>6848.41</v>
      </c>
      <c r="J187" s="108" t="s">
        <v>284</v>
      </c>
      <c r="K187" s="109">
        <v>6848.41</v>
      </c>
      <c r="L187" s="108" t="s">
        <v>284</v>
      </c>
      <c r="M187" s="110">
        <v>0</v>
      </c>
      <c r="N187" s="108"/>
      <c r="O187" s="109">
        <v>0</v>
      </c>
      <c r="P187" s="108"/>
      <c r="Q187" s="109">
        <v>6848.41</v>
      </c>
      <c r="R187" s="108" t="s">
        <v>284</v>
      </c>
      <c r="S187" s="109">
        <v>6848.41</v>
      </c>
      <c r="T187" s="108" t="s">
        <v>284</v>
      </c>
      <c r="V187" s="196">
        <f>D173+D177</f>
        <v>35652.39</v>
      </c>
      <c r="W187" s="198" t="s">
        <v>212</v>
      </c>
      <c r="X187" s="197"/>
      <c r="Y187" s="197"/>
    </row>
    <row r="188" spans="1:26" ht="15">
      <c r="A188" s="108" t="s">
        <v>153</v>
      </c>
      <c r="B188" s="108"/>
      <c r="C188" s="108"/>
      <c r="D188" s="109">
        <v>5028.3999999999996</v>
      </c>
      <c r="E188" s="108" t="s">
        <v>611</v>
      </c>
      <c r="F188" s="108" t="s">
        <v>612</v>
      </c>
      <c r="G188" s="109">
        <v>0</v>
      </c>
      <c r="H188" s="108"/>
      <c r="I188" s="109">
        <v>5028.3999999999996</v>
      </c>
      <c r="J188" s="108" t="s">
        <v>284</v>
      </c>
      <c r="K188" s="109">
        <v>5028.3999999999996</v>
      </c>
      <c r="L188" s="108" t="s">
        <v>284</v>
      </c>
      <c r="M188" s="110">
        <v>0</v>
      </c>
      <c r="N188" s="108"/>
      <c r="O188" s="109">
        <v>0</v>
      </c>
      <c r="P188" s="108"/>
      <c r="Q188" s="109">
        <v>5028.3999999999996</v>
      </c>
      <c r="R188" s="108" t="s">
        <v>284</v>
      </c>
      <c r="S188" s="109">
        <v>5028.3999999999996</v>
      </c>
      <c r="T188" s="108" t="s">
        <v>284</v>
      </c>
      <c r="V188" s="199">
        <f>D167+D179+D181+D182+D186</f>
        <v>4107.1499999999996</v>
      </c>
      <c r="W188" s="200" t="s">
        <v>214</v>
      </c>
    </row>
    <row r="189" spans="1:26">
      <c r="A189" s="108" t="s">
        <v>153</v>
      </c>
      <c r="B189" s="108"/>
      <c r="C189" s="108"/>
      <c r="D189" s="109">
        <v>1406.01</v>
      </c>
      <c r="E189" s="108" t="s">
        <v>613</v>
      </c>
      <c r="F189" s="108" t="s">
        <v>614</v>
      </c>
      <c r="G189" s="109">
        <v>0</v>
      </c>
      <c r="H189" s="108"/>
      <c r="I189" s="109">
        <v>1406.01</v>
      </c>
      <c r="J189" s="108" t="s">
        <v>284</v>
      </c>
      <c r="K189" s="109">
        <v>1406.01</v>
      </c>
      <c r="L189" s="108" t="s">
        <v>284</v>
      </c>
      <c r="M189" s="110">
        <v>0</v>
      </c>
      <c r="N189" s="108"/>
      <c r="O189" s="109">
        <v>0</v>
      </c>
      <c r="P189" s="108"/>
      <c r="Q189" s="109">
        <v>1406.01</v>
      </c>
      <c r="R189" s="108" t="s">
        <v>284</v>
      </c>
      <c r="S189" s="109">
        <v>1406.01</v>
      </c>
      <c r="T189" s="108" t="s">
        <v>284</v>
      </c>
    </row>
    <row r="190" spans="1:26">
      <c r="A190" s="108" t="s">
        <v>153</v>
      </c>
      <c r="B190" s="108"/>
      <c r="C190" s="108"/>
      <c r="D190" s="109">
        <v>414</v>
      </c>
      <c r="E190" s="108" t="s">
        <v>615</v>
      </c>
      <c r="F190" s="108" t="s">
        <v>616</v>
      </c>
      <c r="G190" s="109">
        <v>0</v>
      </c>
      <c r="H190" s="108"/>
      <c r="I190" s="109">
        <v>414</v>
      </c>
      <c r="J190" s="108" t="s">
        <v>284</v>
      </c>
      <c r="K190" s="109">
        <v>414</v>
      </c>
      <c r="L190" s="108" t="s">
        <v>284</v>
      </c>
      <c r="M190" s="110">
        <v>0</v>
      </c>
      <c r="N190" s="108"/>
      <c r="O190" s="109">
        <v>0</v>
      </c>
      <c r="P190" s="108"/>
      <c r="Q190" s="109">
        <v>414</v>
      </c>
      <c r="R190" s="108" t="s">
        <v>284</v>
      </c>
      <c r="S190" s="109">
        <v>414</v>
      </c>
      <c r="T190" s="108" t="s">
        <v>284</v>
      </c>
    </row>
    <row r="191" spans="1:26">
      <c r="A191" s="108" t="s">
        <v>153</v>
      </c>
      <c r="B191" s="108" t="s">
        <v>617</v>
      </c>
      <c r="C191" s="108" t="s">
        <v>618</v>
      </c>
      <c r="D191" s="109">
        <v>209879.09</v>
      </c>
      <c r="E191" s="108"/>
      <c r="F191" s="108"/>
      <c r="G191" s="109">
        <v>0</v>
      </c>
      <c r="H191" s="108"/>
      <c r="I191" s="109">
        <v>209879.09</v>
      </c>
      <c r="J191" s="108" t="s">
        <v>284</v>
      </c>
      <c r="K191" s="109">
        <v>209879.09</v>
      </c>
      <c r="L191" s="108" t="s">
        <v>284</v>
      </c>
      <c r="M191" s="110">
        <v>0</v>
      </c>
      <c r="N191" s="108"/>
      <c r="O191" s="109">
        <v>0</v>
      </c>
      <c r="P191" s="108"/>
      <c r="Q191" s="109">
        <v>209879.09</v>
      </c>
      <c r="R191" s="108" t="s">
        <v>284</v>
      </c>
      <c r="S191" s="109">
        <v>209879.09</v>
      </c>
      <c r="T191" s="108" t="s">
        <v>284</v>
      </c>
    </row>
    <row r="192" spans="1:26">
      <c r="A192" s="108" t="s">
        <v>153</v>
      </c>
      <c r="B192" s="108" t="s">
        <v>619</v>
      </c>
      <c r="C192" s="108" t="s">
        <v>620</v>
      </c>
      <c r="D192" s="109">
        <v>156956.69</v>
      </c>
      <c r="E192" s="108"/>
      <c r="F192" s="108"/>
      <c r="G192" s="109">
        <v>0</v>
      </c>
      <c r="H192" s="108"/>
      <c r="I192" s="109">
        <v>156956.69</v>
      </c>
      <c r="J192" s="108" t="s">
        <v>284</v>
      </c>
      <c r="K192" s="109">
        <v>156956.69</v>
      </c>
      <c r="L192" s="108" t="s">
        <v>284</v>
      </c>
      <c r="M192" s="110">
        <v>0</v>
      </c>
      <c r="N192" s="108"/>
      <c r="O192" s="109">
        <v>0</v>
      </c>
      <c r="P192" s="108"/>
      <c r="Q192" s="109">
        <v>156956.69</v>
      </c>
      <c r="R192" s="108" t="s">
        <v>284</v>
      </c>
      <c r="S192" s="109">
        <v>156956.69</v>
      </c>
      <c r="T192" s="108" t="s">
        <v>284</v>
      </c>
    </row>
    <row r="193" spans="1:20">
      <c r="A193" s="108" t="s">
        <v>153</v>
      </c>
      <c r="B193" s="108"/>
      <c r="C193" s="108"/>
      <c r="D193" s="109">
        <v>156325.91</v>
      </c>
      <c r="E193" s="108" t="s">
        <v>621</v>
      </c>
      <c r="F193" s="108" t="s">
        <v>622</v>
      </c>
      <c r="G193" s="109">
        <v>0</v>
      </c>
      <c r="H193" s="108"/>
      <c r="I193" s="109">
        <v>156325.91</v>
      </c>
      <c r="J193" s="108" t="s">
        <v>284</v>
      </c>
      <c r="K193" s="109">
        <v>156325.91</v>
      </c>
      <c r="L193" s="108" t="s">
        <v>284</v>
      </c>
      <c r="M193" s="110">
        <v>0</v>
      </c>
      <c r="N193" s="108"/>
      <c r="O193" s="109">
        <v>0</v>
      </c>
      <c r="P193" s="108"/>
      <c r="Q193" s="109">
        <v>156325.91</v>
      </c>
      <c r="R193" s="108" t="s">
        <v>284</v>
      </c>
      <c r="S193" s="109">
        <v>156325.91</v>
      </c>
      <c r="T193" s="108" t="s">
        <v>284</v>
      </c>
    </row>
    <row r="194" spans="1:20">
      <c r="A194" s="108" t="s">
        <v>153</v>
      </c>
      <c r="B194" s="108"/>
      <c r="C194" s="108"/>
      <c r="D194" s="109">
        <v>630.78</v>
      </c>
      <c r="E194" s="108" t="s">
        <v>623</v>
      </c>
      <c r="F194" s="108" t="s">
        <v>624</v>
      </c>
      <c r="G194" s="109">
        <v>0</v>
      </c>
      <c r="H194" s="108"/>
      <c r="I194" s="109">
        <v>630.78</v>
      </c>
      <c r="J194" s="108" t="s">
        <v>284</v>
      </c>
      <c r="K194" s="109">
        <v>630.78</v>
      </c>
      <c r="L194" s="108" t="s">
        <v>284</v>
      </c>
      <c r="M194" s="110">
        <v>0</v>
      </c>
      <c r="N194" s="108"/>
      <c r="O194" s="109">
        <v>0</v>
      </c>
      <c r="P194" s="108"/>
      <c r="Q194" s="109">
        <v>630.78</v>
      </c>
      <c r="R194" s="108" t="s">
        <v>284</v>
      </c>
      <c r="S194" s="109">
        <v>630.78</v>
      </c>
      <c r="T194" s="108" t="s">
        <v>284</v>
      </c>
    </row>
    <row r="195" spans="1:20">
      <c r="A195" s="108" t="s">
        <v>153</v>
      </c>
      <c r="B195" s="108" t="s">
        <v>625</v>
      </c>
      <c r="C195" s="108" t="s">
        <v>626</v>
      </c>
      <c r="D195" s="109">
        <v>41301.519999999997</v>
      </c>
      <c r="E195" s="108"/>
      <c r="F195" s="108"/>
      <c r="G195" s="109">
        <v>0</v>
      </c>
      <c r="H195" s="108"/>
      <c r="I195" s="109">
        <v>41301.519999999997</v>
      </c>
      <c r="J195" s="108" t="s">
        <v>284</v>
      </c>
      <c r="K195" s="109">
        <v>41301.519999999997</v>
      </c>
      <c r="L195" s="108" t="s">
        <v>284</v>
      </c>
      <c r="M195" s="110">
        <v>0</v>
      </c>
      <c r="N195" s="108"/>
      <c r="O195" s="109">
        <v>0</v>
      </c>
      <c r="P195" s="108"/>
      <c r="Q195" s="109">
        <v>41301.519999999997</v>
      </c>
      <c r="R195" s="108" t="s">
        <v>284</v>
      </c>
      <c r="S195" s="109">
        <v>41301.519999999997</v>
      </c>
      <c r="T195" s="108" t="s">
        <v>284</v>
      </c>
    </row>
    <row r="196" spans="1:20">
      <c r="A196" s="108" t="s">
        <v>153</v>
      </c>
      <c r="B196" s="108"/>
      <c r="C196" s="108"/>
      <c r="D196" s="109">
        <v>2516.9899999999998</v>
      </c>
      <c r="E196" s="108" t="s">
        <v>627</v>
      </c>
      <c r="F196" s="108" t="s">
        <v>628</v>
      </c>
      <c r="G196" s="109">
        <v>0</v>
      </c>
      <c r="H196" s="108"/>
      <c r="I196" s="109">
        <v>2516.9899999999998</v>
      </c>
      <c r="J196" s="108" t="s">
        <v>284</v>
      </c>
      <c r="K196" s="109">
        <v>2516.9899999999998</v>
      </c>
      <c r="L196" s="108" t="s">
        <v>284</v>
      </c>
      <c r="M196" s="110">
        <v>0</v>
      </c>
      <c r="N196" s="108"/>
      <c r="O196" s="109">
        <v>0</v>
      </c>
      <c r="P196" s="108"/>
      <c r="Q196" s="109">
        <v>2516.9899999999998</v>
      </c>
      <c r="R196" s="108" t="s">
        <v>284</v>
      </c>
      <c r="S196" s="109">
        <v>2516.9899999999998</v>
      </c>
      <c r="T196" s="108" t="s">
        <v>284</v>
      </c>
    </row>
    <row r="197" spans="1:20">
      <c r="A197" s="108" t="s">
        <v>153</v>
      </c>
      <c r="B197" s="108"/>
      <c r="C197" s="108"/>
      <c r="D197" s="109">
        <v>37205.699999999997</v>
      </c>
      <c r="E197" s="108" t="s">
        <v>629</v>
      </c>
      <c r="F197" s="108" t="s">
        <v>630</v>
      </c>
      <c r="G197" s="109">
        <v>0</v>
      </c>
      <c r="H197" s="108"/>
      <c r="I197" s="109">
        <v>37205.699999999997</v>
      </c>
      <c r="J197" s="108" t="s">
        <v>284</v>
      </c>
      <c r="K197" s="109">
        <v>37205.699999999997</v>
      </c>
      <c r="L197" s="108" t="s">
        <v>284</v>
      </c>
      <c r="M197" s="110">
        <v>0</v>
      </c>
      <c r="N197" s="108"/>
      <c r="O197" s="109">
        <v>0</v>
      </c>
      <c r="P197" s="108"/>
      <c r="Q197" s="109">
        <v>37205.699999999997</v>
      </c>
      <c r="R197" s="108" t="s">
        <v>284</v>
      </c>
      <c r="S197" s="109">
        <v>37205.699999999997</v>
      </c>
      <c r="T197" s="108" t="s">
        <v>284</v>
      </c>
    </row>
    <row r="198" spans="1:20">
      <c r="A198" s="108" t="s">
        <v>153</v>
      </c>
      <c r="B198" s="108"/>
      <c r="C198" s="108"/>
      <c r="D198" s="109">
        <v>1578.83</v>
      </c>
      <c r="E198" s="108" t="s">
        <v>631</v>
      </c>
      <c r="F198" s="108" t="s">
        <v>632</v>
      </c>
      <c r="G198" s="109">
        <v>0</v>
      </c>
      <c r="H198" s="108"/>
      <c r="I198" s="109">
        <v>1578.83</v>
      </c>
      <c r="J198" s="108" t="s">
        <v>284</v>
      </c>
      <c r="K198" s="109">
        <v>1578.83</v>
      </c>
      <c r="L198" s="108" t="s">
        <v>284</v>
      </c>
      <c r="M198" s="110">
        <v>0</v>
      </c>
      <c r="N198" s="108"/>
      <c r="O198" s="109">
        <v>0</v>
      </c>
      <c r="P198" s="108"/>
      <c r="Q198" s="109">
        <v>1578.83</v>
      </c>
      <c r="R198" s="108" t="s">
        <v>284</v>
      </c>
      <c r="S198" s="109">
        <v>1578.83</v>
      </c>
      <c r="T198" s="108" t="s">
        <v>284</v>
      </c>
    </row>
    <row r="199" spans="1:20">
      <c r="A199" s="108" t="s">
        <v>153</v>
      </c>
      <c r="B199" s="108" t="s">
        <v>633</v>
      </c>
      <c r="C199" s="108" t="s">
        <v>634</v>
      </c>
      <c r="D199" s="109">
        <v>11620.88</v>
      </c>
      <c r="E199" s="108"/>
      <c r="F199" s="108"/>
      <c r="G199" s="109">
        <v>0</v>
      </c>
      <c r="H199" s="108"/>
      <c r="I199" s="109">
        <v>11620.88</v>
      </c>
      <c r="J199" s="108" t="s">
        <v>284</v>
      </c>
      <c r="K199" s="109">
        <v>11620.88</v>
      </c>
      <c r="L199" s="108" t="s">
        <v>284</v>
      </c>
      <c r="M199" s="110">
        <v>0</v>
      </c>
      <c r="N199" s="108"/>
      <c r="O199" s="109">
        <v>0</v>
      </c>
      <c r="P199" s="108"/>
      <c r="Q199" s="109">
        <v>11620.88</v>
      </c>
      <c r="R199" s="108" t="s">
        <v>284</v>
      </c>
      <c r="S199" s="109">
        <v>11620.88</v>
      </c>
      <c r="T199" s="108" t="s">
        <v>284</v>
      </c>
    </row>
    <row r="200" spans="1:20">
      <c r="A200" s="108" t="s">
        <v>153</v>
      </c>
      <c r="B200" s="108"/>
      <c r="C200" s="108"/>
      <c r="D200" s="109">
        <v>11620.88</v>
      </c>
      <c r="E200" s="108" t="s">
        <v>635</v>
      </c>
      <c r="F200" s="108" t="s">
        <v>636</v>
      </c>
      <c r="G200" s="109">
        <v>0</v>
      </c>
      <c r="H200" s="108"/>
      <c r="I200" s="109">
        <v>11620.88</v>
      </c>
      <c r="J200" s="108" t="s">
        <v>284</v>
      </c>
      <c r="K200" s="109">
        <v>11620.88</v>
      </c>
      <c r="L200" s="108" t="s">
        <v>284</v>
      </c>
      <c r="M200" s="110">
        <v>0</v>
      </c>
      <c r="N200" s="108"/>
      <c r="O200" s="109">
        <v>0</v>
      </c>
      <c r="P200" s="108"/>
      <c r="Q200" s="109">
        <v>11620.88</v>
      </c>
      <c r="R200" s="108" t="s">
        <v>284</v>
      </c>
      <c r="S200" s="109">
        <v>11620.88</v>
      </c>
      <c r="T200" s="108" t="s">
        <v>284</v>
      </c>
    </row>
    <row r="201" spans="1:20">
      <c r="A201" s="108" t="s">
        <v>153</v>
      </c>
      <c r="B201" s="108" t="s">
        <v>637</v>
      </c>
      <c r="C201" s="108" t="s">
        <v>638</v>
      </c>
      <c r="D201" s="109">
        <v>5003.3500000000004</v>
      </c>
      <c r="E201" s="108"/>
      <c r="F201" s="108"/>
      <c r="G201" s="109">
        <v>0</v>
      </c>
      <c r="H201" s="108"/>
      <c r="I201" s="109">
        <v>5003.3500000000004</v>
      </c>
      <c r="J201" s="108" t="s">
        <v>284</v>
      </c>
      <c r="K201" s="109">
        <v>5003.3500000000004</v>
      </c>
      <c r="L201" s="108" t="s">
        <v>284</v>
      </c>
      <c r="M201" s="110">
        <v>0</v>
      </c>
      <c r="N201" s="108"/>
      <c r="O201" s="109">
        <v>0</v>
      </c>
      <c r="P201" s="108"/>
      <c r="Q201" s="109">
        <v>5003.3500000000004</v>
      </c>
      <c r="R201" s="108" t="s">
        <v>284</v>
      </c>
      <c r="S201" s="109">
        <v>5003.3500000000004</v>
      </c>
      <c r="T201" s="108" t="s">
        <v>284</v>
      </c>
    </row>
    <row r="202" spans="1:20">
      <c r="A202" s="108" t="s">
        <v>153</v>
      </c>
      <c r="B202" s="108" t="s">
        <v>639</v>
      </c>
      <c r="C202" s="108" t="s">
        <v>640</v>
      </c>
      <c r="D202" s="109">
        <v>3485.23</v>
      </c>
      <c r="E202" s="108"/>
      <c r="F202" s="108"/>
      <c r="G202" s="109">
        <v>0</v>
      </c>
      <c r="H202" s="108"/>
      <c r="I202" s="109">
        <v>3485.23</v>
      </c>
      <c r="J202" s="108" t="s">
        <v>284</v>
      </c>
      <c r="K202" s="109">
        <v>3485.23</v>
      </c>
      <c r="L202" s="108" t="s">
        <v>284</v>
      </c>
      <c r="M202" s="110">
        <v>0</v>
      </c>
      <c r="N202" s="108"/>
      <c r="O202" s="109">
        <v>0</v>
      </c>
      <c r="P202" s="108"/>
      <c r="Q202" s="109">
        <v>3485.23</v>
      </c>
      <c r="R202" s="108" t="s">
        <v>284</v>
      </c>
      <c r="S202" s="109">
        <v>3485.23</v>
      </c>
      <c r="T202" s="108" t="s">
        <v>284</v>
      </c>
    </row>
    <row r="203" spans="1:20">
      <c r="A203" s="108" t="s">
        <v>153</v>
      </c>
      <c r="B203" s="108"/>
      <c r="C203" s="108"/>
      <c r="D203" s="109">
        <v>3485.23</v>
      </c>
      <c r="E203" s="108" t="s">
        <v>641</v>
      </c>
      <c r="F203" s="108" t="s">
        <v>642</v>
      </c>
      <c r="G203" s="109">
        <v>0</v>
      </c>
      <c r="H203" s="108"/>
      <c r="I203" s="109">
        <v>3485.23</v>
      </c>
      <c r="J203" s="108" t="s">
        <v>284</v>
      </c>
      <c r="K203" s="109">
        <v>3485.23</v>
      </c>
      <c r="L203" s="108" t="s">
        <v>284</v>
      </c>
      <c r="M203" s="110">
        <v>0</v>
      </c>
      <c r="N203" s="108"/>
      <c r="O203" s="109">
        <v>0</v>
      </c>
      <c r="P203" s="108"/>
      <c r="Q203" s="109">
        <v>3485.23</v>
      </c>
      <c r="R203" s="108" t="s">
        <v>284</v>
      </c>
      <c r="S203" s="109">
        <v>3485.23</v>
      </c>
      <c r="T203" s="108" t="s">
        <v>284</v>
      </c>
    </row>
    <row r="204" spans="1:20">
      <c r="A204" s="108" t="s">
        <v>153</v>
      </c>
      <c r="B204" s="108"/>
      <c r="C204" s="108"/>
      <c r="D204" s="109">
        <v>3485.23</v>
      </c>
      <c r="E204" s="108"/>
      <c r="F204" s="108"/>
      <c r="G204" s="109">
        <v>0</v>
      </c>
      <c r="H204" s="108"/>
      <c r="I204" s="109">
        <v>3485.23</v>
      </c>
      <c r="J204" s="108" t="s">
        <v>284</v>
      </c>
      <c r="K204" s="109">
        <v>3485.23</v>
      </c>
      <c r="L204" s="108" t="s">
        <v>284</v>
      </c>
      <c r="M204" s="110">
        <v>9</v>
      </c>
      <c r="N204" s="108" t="s">
        <v>291</v>
      </c>
      <c r="O204" s="109">
        <v>0</v>
      </c>
      <c r="P204" s="108"/>
      <c r="Q204" s="109">
        <v>3485.23</v>
      </c>
      <c r="R204" s="108" t="s">
        <v>284</v>
      </c>
      <c r="S204" s="109">
        <v>3485.23</v>
      </c>
      <c r="T204" s="108" t="s">
        <v>284</v>
      </c>
    </row>
    <row r="205" spans="1:20">
      <c r="A205" s="108" t="s">
        <v>153</v>
      </c>
      <c r="B205" s="108" t="s">
        <v>643</v>
      </c>
      <c r="C205" s="108" t="s">
        <v>644</v>
      </c>
      <c r="D205" s="109">
        <v>1518.12</v>
      </c>
      <c r="E205" s="108"/>
      <c r="F205" s="108"/>
      <c r="G205" s="109">
        <v>0</v>
      </c>
      <c r="H205" s="108"/>
      <c r="I205" s="109">
        <v>1518.12</v>
      </c>
      <c r="J205" s="108" t="s">
        <v>284</v>
      </c>
      <c r="K205" s="109">
        <v>1518.12</v>
      </c>
      <c r="L205" s="108" t="s">
        <v>284</v>
      </c>
      <c r="M205" s="110">
        <v>0</v>
      </c>
      <c r="N205" s="108"/>
      <c r="O205" s="109">
        <v>0</v>
      </c>
      <c r="P205" s="108"/>
      <c r="Q205" s="109">
        <v>1518.12</v>
      </c>
      <c r="R205" s="108" t="s">
        <v>284</v>
      </c>
      <c r="S205" s="109">
        <v>1518.12</v>
      </c>
      <c r="T205" s="108" t="s">
        <v>284</v>
      </c>
    </row>
    <row r="206" spans="1:20">
      <c r="A206" s="108" t="s">
        <v>153</v>
      </c>
      <c r="B206" s="108"/>
      <c r="C206" s="108"/>
      <c r="D206" s="109">
        <v>29.28</v>
      </c>
      <c r="E206" s="108" t="s">
        <v>645</v>
      </c>
      <c r="F206" s="108" t="s">
        <v>646</v>
      </c>
      <c r="G206" s="109">
        <v>0</v>
      </c>
      <c r="H206" s="108"/>
      <c r="I206" s="109">
        <v>29.28</v>
      </c>
      <c r="J206" s="108" t="s">
        <v>284</v>
      </c>
      <c r="K206" s="109">
        <v>29.28</v>
      </c>
      <c r="L206" s="108" t="s">
        <v>284</v>
      </c>
      <c r="M206" s="110">
        <v>0</v>
      </c>
      <c r="N206" s="108"/>
      <c r="O206" s="109">
        <v>0</v>
      </c>
      <c r="P206" s="108"/>
      <c r="Q206" s="109">
        <v>29.28</v>
      </c>
      <c r="R206" s="108" t="s">
        <v>284</v>
      </c>
      <c r="S206" s="109">
        <v>29.28</v>
      </c>
      <c r="T206" s="108" t="s">
        <v>284</v>
      </c>
    </row>
    <row r="207" spans="1:20">
      <c r="A207" s="108" t="s">
        <v>153</v>
      </c>
      <c r="B207" s="108"/>
      <c r="C207" s="108"/>
      <c r="D207" s="109">
        <v>29.28</v>
      </c>
      <c r="E207" s="108"/>
      <c r="F207" s="108"/>
      <c r="G207" s="109">
        <v>0</v>
      </c>
      <c r="H207" s="108"/>
      <c r="I207" s="109">
        <v>29.28</v>
      </c>
      <c r="J207" s="108" t="s">
        <v>284</v>
      </c>
      <c r="K207" s="109">
        <v>29.28</v>
      </c>
      <c r="L207" s="108" t="s">
        <v>284</v>
      </c>
      <c r="M207" s="110">
        <v>42</v>
      </c>
      <c r="N207" s="108" t="s">
        <v>349</v>
      </c>
      <c r="O207" s="109">
        <v>0</v>
      </c>
      <c r="P207" s="108"/>
      <c r="Q207" s="109">
        <v>29.28</v>
      </c>
      <c r="R207" s="108" t="s">
        <v>284</v>
      </c>
      <c r="S207" s="109">
        <v>29.28</v>
      </c>
      <c r="T207" s="108" t="s">
        <v>284</v>
      </c>
    </row>
    <row r="208" spans="1:20">
      <c r="A208" s="108" t="s">
        <v>153</v>
      </c>
      <c r="B208" s="108"/>
      <c r="C208" s="108"/>
      <c r="D208" s="109">
        <v>437.74</v>
      </c>
      <c r="E208" s="108" t="s">
        <v>647</v>
      </c>
      <c r="F208" s="108" t="s">
        <v>648</v>
      </c>
      <c r="G208" s="109">
        <v>0</v>
      </c>
      <c r="H208" s="108"/>
      <c r="I208" s="109">
        <v>437.74</v>
      </c>
      <c r="J208" s="108" t="s">
        <v>284</v>
      </c>
      <c r="K208" s="109">
        <v>437.74</v>
      </c>
      <c r="L208" s="108" t="s">
        <v>284</v>
      </c>
      <c r="M208" s="110">
        <v>0</v>
      </c>
      <c r="N208" s="108"/>
      <c r="O208" s="109">
        <v>0</v>
      </c>
      <c r="P208" s="108"/>
      <c r="Q208" s="109">
        <v>437.74</v>
      </c>
      <c r="R208" s="108" t="s">
        <v>284</v>
      </c>
      <c r="S208" s="109">
        <v>437.74</v>
      </c>
      <c r="T208" s="108" t="s">
        <v>284</v>
      </c>
    </row>
    <row r="209" spans="1:20">
      <c r="A209" s="108" t="s">
        <v>153</v>
      </c>
      <c r="B209" s="108"/>
      <c r="C209" s="108"/>
      <c r="D209" s="109">
        <v>437.74</v>
      </c>
      <c r="E209" s="108"/>
      <c r="F209" s="108"/>
      <c r="G209" s="109">
        <v>0</v>
      </c>
      <c r="H209" s="108"/>
      <c r="I209" s="109">
        <v>437.74</v>
      </c>
      <c r="J209" s="108" t="s">
        <v>284</v>
      </c>
      <c r="K209" s="109">
        <v>437.74</v>
      </c>
      <c r="L209" s="108" t="s">
        <v>284</v>
      </c>
      <c r="M209" s="110">
        <v>29</v>
      </c>
      <c r="N209" s="108" t="s">
        <v>356</v>
      </c>
      <c r="O209" s="109">
        <v>0</v>
      </c>
      <c r="P209" s="108"/>
      <c r="Q209" s="109">
        <v>437.74</v>
      </c>
      <c r="R209" s="108" t="s">
        <v>284</v>
      </c>
      <c r="S209" s="109">
        <v>437.74</v>
      </c>
      <c r="T209" s="108" t="s">
        <v>284</v>
      </c>
    </row>
    <row r="210" spans="1:20">
      <c r="A210" s="108" t="s">
        <v>153</v>
      </c>
      <c r="B210" s="108"/>
      <c r="C210" s="108"/>
      <c r="D210" s="109">
        <v>76.709999999999994</v>
      </c>
      <c r="E210" s="108" t="s">
        <v>649</v>
      </c>
      <c r="F210" s="108" t="s">
        <v>650</v>
      </c>
      <c r="G210" s="109">
        <v>0</v>
      </c>
      <c r="H210" s="108"/>
      <c r="I210" s="109">
        <v>76.709999999999994</v>
      </c>
      <c r="J210" s="108" t="s">
        <v>284</v>
      </c>
      <c r="K210" s="109">
        <v>76.709999999999994</v>
      </c>
      <c r="L210" s="108" t="s">
        <v>284</v>
      </c>
      <c r="M210" s="110">
        <v>0</v>
      </c>
      <c r="N210" s="108"/>
      <c r="O210" s="109">
        <v>0</v>
      </c>
      <c r="P210" s="108"/>
      <c r="Q210" s="109">
        <v>76.709999999999994</v>
      </c>
      <c r="R210" s="108" t="s">
        <v>284</v>
      </c>
      <c r="S210" s="109">
        <v>76.709999999999994</v>
      </c>
      <c r="T210" s="108" t="s">
        <v>284</v>
      </c>
    </row>
    <row r="211" spans="1:20">
      <c r="A211" s="108" t="s">
        <v>153</v>
      </c>
      <c r="B211" s="108"/>
      <c r="C211" s="108"/>
      <c r="D211" s="109">
        <v>76.709999999999994</v>
      </c>
      <c r="E211" s="108"/>
      <c r="F211" s="108"/>
      <c r="G211" s="109">
        <v>0</v>
      </c>
      <c r="H211" s="108"/>
      <c r="I211" s="109">
        <v>76.709999999999994</v>
      </c>
      <c r="J211" s="108" t="s">
        <v>284</v>
      </c>
      <c r="K211" s="109">
        <v>76.709999999999994</v>
      </c>
      <c r="L211" s="108" t="s">
        <v>284</v>
      </c>
      <c r="M211" s="110">
        <v>26</v>
      </c>
      <c r="N211" s="108" t="s">
        <v>362</v>
      </c>
      <c r="O211" s="109">
        <v>0</v>
      </c>
      <c r="P211" s="108"/>
      <c r="Q211" s="109">
        <v>76.709999999999994</v>
      </c>
      <c r="R211" s="108" t="s">
        <v>284</v>
      </c>
      <c r="S211" s="109">
        <v>76.709999999999994</v>
      </c>
      <c r="T211" s="108" t="s">
        <v>284</v>
      </c>
    </row>
    <row r="212" spans="1:20">
      <c r="A212" s="108" t="s">
        <v>153</v>
      </c>
      <c r="B212" s="108"/>
      <c r="C212" s="108"/>
      <c r="D212" s="109">
        <v>701.35</v>
      </c>
      <c r="E212" s="108" t="s">
        <v>651</v>
      </c>
      <c r="F212" s="108" t="s">
        <v>652</v>
      </c>
      <c r="G212" s="109">
        <v>0</v>
      </c>
      <c r="H212" s="108"/>
      <c r="I212" s="109">
        <v>701.35</v>
      </c>
      <c r="J212" s="108" t="s">
        <v>284</v>
      </c>
      <c r="K212" s="109">
        <v>701.35</v>
      </c>
      <c r="L212" s="108" t="s">
        <v>284</v>
      </c>
      <c r="M212" s="110">
        <v>0</v>
      </c>
      <c r="N212" s="108"/>
      <c r="O212" s="109">
        <v>0</v>
      </c>
      <c r="P212" s="108"/>
      <c r="Q212" s="109">
        <v>701.35</v>
      </c>
      <c r="R212" s="108" t="s">
        <v>284</v>
      </c>
      <c r="S212" s="109">
        <v>701.35</v>
      </c>
      <c r="T212" s="108" t="s">
        <v>284</v>
      </c>
    </row>
    <row r="213" spans="1:20">
      <c r="A213" s="108" t="s">
        <v>153</v>
      </c>
      <c r="B213" s="108"/>
      <c r="C213" s="108"/>
      <c r="D213" s="109">
        <v>701.35</v>
      </c>
      <c r="E213" s="108"/>
      <c r="F213" s="108"/>
      <c r="G213" s="109">
        <v>0</v>
      </c>
      <c r="H213" s="108"/>
      <c r="I213" s="109">
        <v>701.35</v>
      </c>
      <c r="J213" s="108" t="s">
        <v>284</v>
      </c>
      <c r="K213" s="109">
        <v>701.35</v>
      </c>
      <c r="L213" s="108" t="s">
        <v>284</v>
      </c>
      <c r="M213" s="110">
        <v>28</v>
      </c>
      <c r="N213" s="108" t="s">
        <v>364</v>
      </c>
      <c r="O213" s="109">
        <v>0</v>
      </c>
      <c r="P213" s="108"/>
      <c r="Q213" s="109">
        <v>701.35</v>
      </c>
      <c r="R213" s="108" t="s">
        <v>284</v>
      </c>
      <c r="S213" s="109">
        <v>701.35</v>
      </c>
      <c r="T213" s="108" t="s">
        <v>284</v>
      </c>
    </row>
    <row r="214" spans="1:20">
      <c r="A214" s="108" t="s">
        <v>153</v>
      </c>
      <c r="B214" s="108"/>
      <c r="C214" s="108"/>
      <c r="D214" s="109">
        <v>273.04000000000002</v>
      </c>
      <c r="E214" s="108" t="s">
        <v>653</v>
      </c>
      <c r="F214" s="108" t="s">
        <v>654</v>
      </c>
      <c r="G214" s="109">
        <v>0</v>
      </c>
      <c r="H214" s="108"/>
      <c r="I214" s="109">
        <v>273.04000000000002</v>
      </c>
      <c r="J214" s="108" t="s">
        <v>284</v>
      </c>
      <c r="K214" s="109">
        <v>273.04000000000002</v>
      </c>
      <c r="L214" s="108" t="s">
        <v>284</v>
      </c>
      <c r="M214" s="110">
        <v>0</v>
      </c>
      <c r="N214" s="108"/>
      <c r="O214" s="109">
        <v>0</v>
      </c>
      <c r="P214" s="108"/>
      <c r="Q214" s="109">
        <v>273.04000000000002</v>
      </c>
      <c r="R214" s="108" t="s">
        <v>284</v>
      </c>
      <c r="S214" s="109">
        <v>273.04000000000002</v>
      </c>
      <c r="T214" s="108" t="s">
        <v>284</v>
      </c>
    </row>
    <row r="215" spans="1:20">
      <c r="A215" s="108" t="s">
        <v>153</v>
      </c>
      <c r="B215" s="108"/>
      <c r="C215" s="108"/>
      <c r="D215" s="109">
        <v>273.04000000000002</v>
      </c>
      <c r="E215" s="108"/>
      <c r="F215" s="108"/>
      <c r="G215" s="109">
        <v>0</v>
      </c>
      <c r="H215" s="108"/>
      <c r="I215" s="109">
        <v>273.04000000000002</v>
      </c>
      <c r="J215" s="108" t="s">
        <v>284</v>
      </c>
      <c r="K215" s="109">
        <v>273.04000000000002</v>
      </c>
      <c r="L215" s="108" t="s">
        <v>284</v>
      </c>
      <c r="M215" s="110">
        <v>43</v>
      </c>
      <c r="N215" s="108" t="s">
        <v>366</v>
      </c>
      <c r="O215" s="109">
        <v>0</v>
      </c>
      <c r="P215" s="108"/>
      <c r="Q215" s="109">
        <v>273.04000000000002</v>
      </c>
      <c r="R215" s="108" t="s">
        <v>284</v>
      </c>
      <c r="S215" s="109">
        <v>273.04000000000002</v>
      </c>
      <c r="T215" s="108" t="s">
        <v>284</v>
      </c>
    </row>
    <row r="216" spans="1:20">
      <c r="A216" s="108" t="s">
        <v>153</v>
      </c>
      <c r="B216" s="108" t="s">
        <v>655</v>
      </c>
      <c r="C216" s="108" t="s">
        <v>656</v>
      </c>
      <c r="D216" s="201">
        <v>106.22</v>
      </c>
      <c r="E216" s="108"/>
      <c r="F216" s="108"/>
      <c r="G216" s="109">
        <v>0</v>
      </c>
      <c r="H216" s="108"/>
      <c r="I216" s="109">
        <v>106.22</v>
      </c>
      <c r="J216" s="108" t="s">
        <v>284</v>
      </c>
      <c r="K216" s="109">
        <v>106.22</v>
      </c>
      <c r="L216" s="108" t="s">
        <v>284</v>
      </c>
      <c r="M216" s="110">
        <v>0</v>
      </c>
      <c r="N216" s="108"/>
      <c r="O216" s="109">
        <v>0</v>
      </c>
      <c r="P216" s="108"/>
      <c r="Q216" s="109">
        <v>106.22</v>
      </c>
      <c r="R216" s="108" t="s">
        <v>284</v>
      </c>
      <c r="S216" s="109">
        <v>106.22</v>
      </c>
      <c r="T216" s="108" t="s">
        <v>284</v>
      </c>
    </row>
    <row r="217" spans="1:20">
      <c r="A217" s="108" t="s">
        <v>153</v>
      </c>
      <c r="B217" s="108"/>
      <c r="C217" s="108"/>
      <c r="D217" s="109">
        <v>6</v>
      </c>
      <c r="E217" s="108" t="s">
        <v>657</v>
      </c>
      <c r="F217" s="108" t="s">
        <v>658</v>
      </c>
      <c r="G217" s="109">
        <v>0</v>
      </c>
      <c r="H217" s="108"/>
      <c r="I217" s="109">
        <v>6</v>
      </c>
      <c r="J217" s="108" t="s">
        <v>284</v>
      </c>
      <c r="K217" s="109">
        <v>6</v>
      </c>
      <c r="L217" s="108" t="s">
        <v>284</v>
      </c>
      <c r="M217" s="110">
        <v>0</v>
      </c>
      <c r="N217" s="108"/>
      <c r="O217" s="109">
        <v>0</v>
      </c>
      <c r="P217" s="108"/>
      <c r="Q217" s="109">
        <v>6</v>
      </c>
      <c r="R217" s="108" t="s">
        <v>284</v>
      </c>
      <c r="S217" s="109">
        <v>6</v>
      </c>
      <c r="T217" s="108" t="s">
        <v>284</v>
      </c>
    </row>
    <row r="218" spans="1:20">
      <c r="A218" s="108" t="s">
        <v>153</v>
      </c>
      <c r="B218" s="108"/>
      <c r="C218" s="108"/>
      <c r="D218" s="109">
        <v>51.86</v>
      </c>
      <c r="E218" s="108" t="s">
        <v>659</v>
      </c>
      <c r="F218" s="108" t="s">
        <v>660</v>
      </c>
      <c r="G218" s="109">
        <v>0</v>
      </c>
      <c r="H218" s="108"/>
      <c r="I218" s="109">
        <v>51.86</v>
      </c>
      <c r="J218" s="108" t="s">
        <v>284</v>
      </c>
      <c r="K218" s="109">
        <v>51.86</v>
      </c>
      <c r="L218" s="108" t="s">
        <v>284</v>
      </c>
      <c r="M218" s="110">
        <v>0</v>
      </c>
      <c r="N218" s="108"/>
      <c r="O218" s="109">
        <v>0</v>
      </c>
      <c r="P218" s="108"/>
      <c r="Q218" s="109">
        <v>51.86</v>
      </c>
      <c r="R218" s="108" t="s">
        <v>284</v>
      </c>
      <c r="S218" s="109">
        <v>51.86</v>
      </c>
      <c r="T218" s="108" t="s">
        <v>284</v>
      </c>
    </row>
    <row r="219" spans="1:20">
      <c r="A219" s="108" t="s">
        <v>153</v>
      </c>
      <c r="B219" s="108"/>
      <c r="C219" s="108"/>
      <c r="D219" s="109">
        <v>4.46</v>
      </c>
      <c r="E219" s="108" t="s">
        <v>661</v>
      </c>
      <c r="F219" s="108" t="s">
        <v>662</v>
      </c>
      <c r="G219" s="109">
        <v>0</v>
      </c>
      <c r="H219" s="108"/>
      <c r="I219" s="109">
        <v>4.46</v>
      </c>
      <c r="J219" s="108" t="s">
        <v>284</v>
      </c>
      <c r="K219" s="109">
        <v>4.46</v>
      </c>
      <c r="L219" s="108" t="s">
        <v>284</v>
      </c>
      <c r="M219" s="110">
        <v>0</v>
      </c>
      <c r="N219" s="108"/>
      <c r="O219" s="109">
        <v>0</v>
      </c>
      <c r="P219" s="108"/>
      <c r="Q219" s="109">
        <v>4.46</v>
      </c>
      <c r="R219" s="108" t="s">
        <v>284</v>
      </c>
      <c r="S219" s="109">
        <v>4.46</v>
      </c>
      <c r="T219" s="108" t="s">
        <v>284</v>
      </c>
    </row>
    <row r="220" spans="1:20">
      <c r="A220" s="108" t="s">
        <v>153</v>
      </c>
      <c r="B220" s="108"/>
      <c r="C220" s="108"/>
      <c r="D220" s="109">
        <v>0.02</v>
      </c>
      <c r="E220" s="108" t="s">
        <v>663</v>
      </c>
      <c r="F220" s="108" t="s">
        <v>664</v>
      </c>
      <c r="G220" s="109">
        <v>0</v>
      </c>
      <c r="H220" s="108"/>
      <c r="I220" s="109">
        <v>0.02</v>
      </c>
      <c r="J220" s="108" t="s">
        <v>284</v>
      </c>
      <c r="K220" s="109">
        <v>0.02</v>
      </c>
      <c r="L220" s="108" t="s">
        <v>284</v>
      </c>
      <c r="M220" s="110">
        <v>0</v>
      </c>
      <c r="N220" s="108"/>
      <c r="O220" s="109">
        <v>0</v>
      </c>
      <c r="P220" s="108"/>
      <c r="Q220" s="109">
        <v>0.02</v>
      </c>
      <c r="R220" s="108" t="s">
        <v>284</v>
      </c>
      <c r="S220" s="109">
        <v>0.02</v>
      </c>
      <c r="T220" s="108" t="s">
        <v>284</v>
      </c>
    </row>
    <row r="221" spans="1:20">
      <c r="A221" s="108" t="s">
        <v>153</v>
      </c>
      <c r="B221" s="108"/>
      <c r="C221" s="108"/>
      <c r="D221" s="109">
        <v>43.88</v>
      </c>
      <c r="E221" s="108" t="s">
        <v>665</v>
      </c>
      <c r="F221" s="108" t="s">
        <v>666</v>
      </c>
      <c r="G221" s="109">
        <v>0</v>
      </c>
      <c r="H221" s="108"/>
      <c r="I221" s="109">
        <v>43.88</v>
      </c>
      <c r="J221" s="108" t="s">
        <v>284</v>
      </c>
      <c r="K221" s="109">
        <v>43.88</v>
      </c>
      <c r="L221" s="108" t="s">
        <v>284</v>
      </c>
      <c r="M221" s="110">
        <v>0</v>
      </c>
      <c r="N221" s="108"/>
      <c r="O221" s="109">
        <v>0</v>
      </c>
      <c r="P221" s="108"/>
      <c r="Q221" s="109">
        <v>43.88</v>
      </c>
      <c r="R221" s="108" t="s">
        <v>284</v>
      </c>
      <c r="S221" s="109">
        <v>43.88</v>
      </c>
      <c r="T221" s="108" t="s">
        <v>284</v>
      </c>
    </row>
    <row r="222" spans="1:20">
      <c r="A222" s="108" t="s">
        <v>153</v>
      </c>
      <c r="B222" s="108" t="s">
        <v>667</v>
      </c>
      <c r="C222" s="108" t="s">
        <v>668</v>
      </c>
      <c r="D222" s="109">
        <v>-398.52</v>
      </c>
      <c r="E222" s="108"/>
      <c r="F222" s="108"/>
      <c r="G222" s="109">
        <v>0</v>
      </c>
      <c r="H222" s="108"/>
      <c r="I222" s="109">
        <v>398.52</v>
      </c>
      <c r="J222" s="108" t="s">
        <v>285</v>
      </c>
      <c r="K222" s="109">
        <v>398.52</v>
      </c>
      <c r="L222" s="108" t="s">
        <v>285</v>
      </c>
      <c r="M222" s="110">
        <v>0</v>
      </c>
      <c r="N222" s="108"/>
      <c r="O222" s="109">
        <v>0</v>
      </c>
      <c r="P222" s="108"/>
      <c r="Q222" s="109">
        <v>398.52</v>
      </c>
      <c r="R222" s="108" t="s">
        <v>285</v>
      </c>
      <c r="S222" s="109">
        <v>398.52</v>
      </c>
      <c r="T222" s="108" t="s">
        <v>285</v>
      </c>
    </row>
    <row r="223" spans="1:20">
      <c r="A223" s="108" t="s">
        <v>153</v>
      </c>
      <c r="B223" s="108" t="s">
        <v>669</v>
      </c>
      <c r="C223" s="108" t="s">
        <v>670</v>
      </c>
      <c r="D223" s="109">
        <v>398.52</v>
      </c>
      <c r="E223" s="108"/>
      <c r="F223" s="108"/>
      <c r="G223" s="109">
        <v>0</v>
      </c>
      <c r="H223" s="108"/>
      <c r="I223" s="109">
        <v>398.52</v>
      </c>
      <c r="J223" s="108" t="s">
        <v>284</v>
      </c>
      <c r="K223" s="109">
        <v>398.52</v>
      </c>
      <c r="L223" s="108" t="s">
        <v>284</v>
      </c>
      <c r="M223" s="110">
        <v>0</v>
      </c>
      <c r="N223" s="108"/>
      <c r="O223" s="109">
        <v>0</v>
      </c>
      <c r="P223" s="108"/>
      <c r="Q223" s="109">
        <v>398.52</v>
      </c>
      <c r="R223" s="108" t="s">
        <v>284</v>
      </c>
      <c r="S223" s="109">
        <v>398.52</v>
      </c>
      <c r="T223" s="108" t="s">
        <v>284</v>
      </c>
    </row>
    <row r="224" spans="1:20">
      <c r="A224" s="108" t="s">
        <v>153</v>
      </c>
      <c r="B224" s="108" t="s">
        <v>671</v>
      </c>
      <c r="C224" s="108" t="s">
        <v>672</v>
      </c>
      <c r="D224" s="109">
        <v>398.52</v>
      </c>
      <c r="E224" s="108"/>
      <c r="F224" s="108"/>
      <c r="G224" s="109">
        <v>0</v>
      </c>
      <c r="H224" s="108"/>
      <c r="I224" s="109">
        <v>398.52</v>
      </c>
      <c r="J224" s="108" t="s">
        <v>284</v>
      </c>
      <c r="K224" s="109">
        <v>398.52</v>
      </c>
      <c r="L224" s="108" t="s">
        <v>284</v>
      </c>
      <c r="M224" s="110">
        <v>0</v>
      </c>
      <c r="N224" s="108"/>
      <c r="O224" s="109">
        <v>0</v>
      </c>
      <c r="P224" s="108"/>
      <c r="Q224" s="109">
        <v>398.52</v>
      </c>
      <c r="R224" s="108" t="s">
        <v>284</v>
      </c>
      <c r="S224" s="109">
        <v>398.52</v>
      </c>
      <c r="T224" s="108" t="s">
        <v>284</v>
      </c>
    </row>
    <row r="225" spans="1:24">
      <c r="A225" s="108" t="s">
        <v>153</v>
      </c>
      <c r="B225" s="108"/>
      <c r="C225" s="108"/>
      <c r="D225" s="109">
        <v>398.47</v>
      </c>
      <c r="E225" s="108" t="s">
        <v>673</v>
      </c>
      <c r="F225" s="108" t="s">
        <v>674</v>
      </c>
      <c r="G225" s="109">
        <v>0</v>
      </c>
      <c r="H225" s="108"/>
      <c r="I225" s="109">
        <v>398.47</v>
      </c>
      <c r="J225" s="108" t="s">
        <v>284</v>
      </c>
      <c r="K225" s="109">
        <v>398.47</v>
      </c>
      <c r="L225" s="108" t="s">
        <v>284</v>
      </c>
      <c r="M225" s="110">
        <v>0</v>
      </c>
      <c r="N225" s="108"/>
      <c r="O225" s="109">
        <v>0</v>
      </c>
      <c r="P225" s="108"/>
      <c r="Q225" s="109">
        <v>398.47</v>
      </c>
      <c r="R225" s="108" t="s">
        <v>284</v>
      </c>
      <c r="S225" s="109">
        <v>398.47</v>
      </c>
      <c r="T225" s="108" t="s">
        <v>284</v>
      </c>
    </row>
    <row r="226" spans="1:24">
      <c r="A226" s="108" t="s">
        <v>153</v>
      </c>
      <c r="B226" s="108"/>
      <c r="C226" s="108"/>
      <c r="D226" s="109">
        <v>0.05</v>
      </c>
      <c r="E226" s="108" t="s">
        <v>675</v>
      </c>
      <c r="F226" s="108" t="s">
        <v>676</v>
      </c>
      <c r="G226" s="109">
        <v>0</v>
      </c>
      <c r="H226" s="108"/>
      <c r="I226" s="109">
        <v>0.05</v>
      </c>
      <c r="J226" s="108" t="s">
        <v>284</v>
      </c>
      <c r="K226" s="109">
        <v>0.05</v>
      </c>
      <c r="L226" s="108" t="s">
        <v>284</v>
      </c>
      <c r="M226" s="110">
        <v>0</v>
      </c>
      <c r="N226" s="108"/>
      <c r="O226" s="109">
        <v>0</v>
      </c>
      <c r="P226" s="108"/>
      <c r="Q226" s="109">
        <v>0.05</v>
      </c>
      <c r="R226" s="108" t="s">
        <v>284</v>
      </c>
      <c r="S226" s="109">
        <v>0.05</v>
      </c>
      <c r="T226" s="108" t="s">
        <v>284</v>
      </c>
    </row>
    <row r="227" spans="1:24">
      <c r="A227" s="108" t="s">
        <v>153</v>
      </c>
      <c r="B227" s="108" t="s">
        <v>677</v>
      </c>
      <c r="C227" s="108" t="s">
        <v>678</v>
      </c>
      <c r="D227" s="109">
        <v>-100</v>
      </c>
      <c r="E227" s="108"/>
      <c r="F227" s="108"/>
      <c r="G227" s="109">
        <v>0</v>
      </c>
      <c r="H227" s="108"/>
      <c r="I227" s="109">
        <v>100</v>
      </c>
      <c r="J227" s="108" t="s">
        <v>285</v>
      </c>
      <c r="K227" s="109">
        <v>100</v>
      </c>
      <c r="L227" s="108" t="s">
        <v>285</v>
      </c>
      <c r="M227" s="110">
        <v>0</v>
      </c>
      <c r="N227" s="108"/>
      <c r="O227" s="109">
        <v>0</v>
      </c>
      <c r="P227" s="108"/>
      <c r="Q227" s="109">
        <v>100</v>
      </c>
      <c r="R227" s="108" t="s">
        <v>285</v>
      </c>
      <c r="S227" s="109">
        <v>100</v>
      </c>
      <c r="T227" s="108" t="s">
        <v>285</v>
      </c>
    </row>
    <row r="228" spans="1:24">
      <c r="A228" s="108" t="s">
        <v>153</v>
      </c>
      <c r="B228" s="108" t="s">
        <v>679</v>
      </c>
      <c r="C228" s="108" t="s">
        <v>680</v>
      </c>
      <c r="D228" s="109">
        <v>100</v>
      </c>
      <c r="E228" s="108"/>
      <c r="F228" s="108"/>
      <c r="G228" s="109">
        <v>0</v>
      </c>
      <c r="H228" s="108"/>
      <c r="I228" s="109">
        <v>100</v>
      </c>
      <c r="J228" s="108" t="s">
        <v>284</v>
      </c>
      <c r="K228" s="109">
        <v>100</v>
      </c>
      <c r="L228" s="108" t="s">
        <v>284</v>
      </c>
      <c r="M228" s="110">
        <v>0</v>
      </c>
      <c r="N228" s="108"/>
      <c r="O228" s="109">
        <v>0</v>
      </c>
      <c r="P228" s="108"/>
      <c r="Q228" s="109">
        <v>100</v>
      </c>
      <c r="R228" s="108" t="s">
        <v>284</v>
      </c>
      <c r="S228" s="109">
        <v>100</v>
      </c>
      <c r="T228" s="108" t="s">
        <v>284</v>
      </c>
    </row>
    <row r="229" spans="1:24">
      <c r="A229" s="108" t="s">
        <v>153</v>
      </c>
      <c r="B229" s="108" t="s">
        <v>681</v>
      </c>
      <c r="C229" s="108" t="s">
        <v>682</v>
      </c>
      <c r="D229" s="109">
        <v>100</v>
      </c>
      <c r="E229" s="108"/>
      <c r="F229" s="108"/>
      <c r="G229" s="109">
        <v>0</v>
      </c>
      <c r="H229" s="108"/>
      <c r="I229" s="109">
        <v>100</v>
      </c>
      <c r="J229" s="108" t="s">
        <v>284</v>
      </c>
      <c r="K229" s="109">
        <v>100</v>
      </c>
      <c r="L229" s="108" t="s">
        <v>284</v>
      </c>
      <c r="M229" s="110">
        <v>0</v>
      </c>
      <c r="N229" s="108"/>
      <c r="O229" s="109">
        <v>0</v>
      </c>
      <c r="P229" s="108"/>
      <c r="Q229" s="109">
        <v>100</v>
      </c>
      <c r="R229" s="108" t="s">
        <v>284</v>
      </c>
      <c r="S229" s="109">
        <v>100</v>
      </c>
      <c r="T229" s="108" t="s">
        <v>284</v>
      </c>
    </row>
    <row r="230" spans="1:24">
      <c r="A230" s="108" t="s">
        <v>153</v>
      </c>
      <c r="B230" s="108"/>
      <c r="C230" s="108"/>
      <c r="D230" s="201">
        <v>100</v>
      </c>
      <c r="E230" s="108" t="s">
        <v>683</v>
      </c>
      <c r="F230" s="108" t="s">
        <v>684</v>
      </c>
      <c r="G230" s="109">
        <v>0</v>
      </c>
      <c r="H230" s="108"/>
      <c r="I230" s="109">
        <v>100</v>
      </c>
      <c r="J230" s="108" t="s">
        <v>284</v>
      </c>
      <c r="K230" s="109">
        <v>100</v>
      </c>
      <c r="L230" s="108" t="s">
        <v>284</v>
      </c>
      <c r="M230" s="110">
        <v>0</v>
      </c>
      <c r="N230" s="108"/>
      <c r="O230" s="109">
        <v>0</v>
      </c>
      <c r="P230" s="108"/>
      <c r="Q230" s="109">
        <v>100</v>
      </c>
      <c r="R230" s="108" t="s">
        <v>284</v>
      </c>
      <c r="S230" s="109">
        <v>100</v>
      </c>
      <c r="T230" s="108" t="s">
        <v>284</v>
      </c>
      <c r="V230" s="201">
        <f>D230+D216</f>
        <v>206.22</v>
      </c>
      <c r="W230" s="202" t="s">
        <v>656</v>
      </c>
      <c r="X230" s="203"/>
    </row>
    <row r="231" spans="1:24">
      <c r="A231" s="108" t="s">
        <v>153</v>
      </c>
      <c r="B231" s="108" t="s">
        <v>685</v>
      </c>
      <c r="C231" s="108" t="s">
        <v>686</v>
      </c>
      <c r="D231" s="109">
        <v>179644.19</v>
      </c>
      <c r="E231" s="108"/>
      <c r="F231" s="108"/>
      <c r="G231" s="109">
        <v>0</v>
      </c>
      <c r="H231" s="108"/>
      <c r="I231" s="109">
        <v>179644.19</v>
      </c>
      <c r="J231" s="108" t="s">
        <v>284</v>
      </c>
      <c r="K231" s="109">
        <v>179644.19</v>
      </c>
      <c r="L231" s="108" t="s">
        <v>284</v>
      </c>
      <c r="M231" s="110">
        <v>0</v>
      </c>
      <c r="N231" s="108"/>
      <c r="O231" s="109">
        <v>0</v>
      </c>
      <c r="P231" s="108"/>
      <c r="Q231" s="109">
        <v>179644.19</v>
      </c>
      <c r="R231" s="108" t="s">
        <v>284</v>
      </c>
      <c r="S231" s="109">
        <v>179644.19</v>
      </c>
      <c r="T231" s="108" t="s">
        <v>284</v>
      </c>
    </row>
    <row r="232" spans="1:24">
      <c r="A232" s="108" t="s">
        <v>153</v>
      </c>
      <c r="B232" s="108" t="s">
        <v>687</v>
      </c>
      <c r="C232" s="108" t="s">
        <v>688</v>
      </c>
      <c r="D232" s="109">
        <v>13287.72</v>
      </c>
      <c r="E232" s="108"/>
      <c r="F232" s="108"/>
      <c r="G232" s="109">
        <v>0</v>
      </c>
      <c r="H232" s="108"/>
      <c r="I232" s="109">
        <v>13287.72</v>
      </c>
      <c r="J232" s="108" t="s">
        <v>284</v>
      </c>
      <c r="K232" s="109">
        <v>13287.72</v>
      </c>
      <c r="L232" s="108" t="s">
        <v>284</v>
      </c>
      <c r="M232" s="110">
        <v>0</v>
      </c>
      <c r="N232" s="108"/>
      <c r="O232" s="109">
        <v>0</v>
      </c>
      <c r="P232" s="108"/>
      <c r="Q232" s="109">
        <v>13287.72</v>
      </c>
      <c r="R232" s="108" t="s">
        <v>284</v>
      </c>
      <c r="S232" s="109">
        <v>13287.72</v>
      </c>
      <c r="T232" s="108" t="s">
        <v>284</v>
      </c>
    </row>
    <row r="233" spans="1:24">
      <c r="A233" s="108" t="s">
        <v>153</v>
      </c>
      <c r="B233" s="108" t="s">
        <v>689</v>
      </c>
      <c r="C233" s="108" t="s">
        <v>690</v>
      </c>
      <c r="D233" s="109">
        <v>13287.72</v>
      </c>
      <c r="E233" s="108"/>
      <c r="F233" s="108"/>
      <c r="G233" s="109">
        <v>0</v>
      </c>
      <c r="H233" s="108"/>
      <c r="I233" s="109">
        <v>13287.72</v>
      </c>
      <c r="J233" s="108" t="s">
        <v>284</v>
      </c>
      <c r="K233" s="109">
        <v>13287.72</v>
      </c>
      <c r="L233" s="108" t="s">
        <v>284</v>
      </c>
      <c r="M233" s="110">
        <v>0</v>
      </c>
      <c r="N233" s="108"/>
      <c r="O233" s="109">
        <v>0</v>
      </c>
      <c r="P233" s="108"/>
      <c r="Q233" s="109">
        <v>13287.72</v>
      </c>
      <c r="R233" s="108" t="s">
        <v>284</v>
      </c>
      <c r="S233" s="109">
        <v>13287.72</v>
      </c>
      <c r="T233" s="108" t="s">
        <v>284</v>
      </c>
    </row>
    <row r="234" spans="1:24">
      <c r="A234" s="108" t="s">
        <v>153</v>
      </c>
      <c r="B234" s="108"/>
      <c r="C234" s="108"/>
      <c r="D234" s="109">
        <v>13287.72</v>
      </c>
      <c r="E234" s="108" t="s">
        <v>691</v>
      </c>
      <c r="F234" s="108" t="s">
        <v>692</v>
      </c>
      <c r="G234" s="109">
        <v>0</v>
      </c>
      <c r="H234" s="108"/>
      <c r="I234" s="109">
        <v>13287.72</v>
      </c>
      <c r="J234" s="108" t="s">
        <v>284</v>
      </c>
      <c r="K234" s="109">
        <v>13287.72</v>
      </c>
      <c r="L234" s="108" t="s">
        <v>284</v>
      </c>
      <c r="M234" s="110">
        <v>0</v>
      </c>
      <c r="N234" s="108"/>
      <c r="O234" s="109">
        <v>0</v>
      </c>
      <c r="P234" s="108"/>
      <c r="Q234" s="109">
        <v>13287.72</v>
      </c>
      <c r="R234" s="108" t="s">
        <v>284</v>
      </c>
      <c r="S234" s="109">
        <v>13287.72</v>
      </c>
      <c r="T234" s="108" t="s">
        <v>284</v>
      </c>
    </row>
    <row r="235" spans="1:24">
      <c r="A235" s="108" t="s">
        <v>153</v>
      </c>
      <c r="B235" s="108" t="s">
        <v>693</v>
      </c>
      <c r="C235" s="108"/>
      <c r="D235" s="109">
        <v>0</v>
      </c>
      <c r="E235" s="108"/>
      <c r="F235" s="108"/>
      <c r="G235" s="109">
        <v>0</v>
      </c>
      <c r="H235" s="108"/>
      <c r="I235" s="109">
        <v>0</v>
      </c>
      <c r="J235" s="108"/>
      <c r="K235" s="109">
        <v>0</v>
      </c>
      <c r="L235" s="108"/>
      <c r="M235" s="110">
        <v>0</v>
      </c>
      <c r="N235" s="108"/>
      <c r="O235" s="109">
        <v>0</v>
      </c>
      <c r="P235" s="108"/>
      <c r="Q235" s="109">
        <v>0</v>
      </c>
      <c r="R235" s="108"/>
      <c r="S235" s="109">
        <v>0</v>
      </c>
      <c r="T235" s="108"/>
    </row>
    <row r="236" spans="1:24">
      <c r="A236" s="108" t="s">
        <v>153</v>
      </c>
      <c r="B236" s="108" t="s">
        <v>694</v>
      </c>
      <c r="C236" s="108" t="s">
        <v>695</v>
      </c>
      <c r="D236" s="109">
        <v>166356.47</v>
      </c>
      <c r="E236" s="108"/>
      <c r="F236" s="108"/>
      <c r="G236" s="109">
        <v>0</v>
      </c>
      <c r="H236" s="108"/>
      <c r="I236" s="109">
        <v>166356.47</v>
      </c>
      <c r="J236" s="108" t="s">
        <v>284</v>
      </c>
      <c r="K236" s="109">
        <v>166356.47</v>
      </c>
      <c r="L236" s="108" t="s">
        <v>284</v>
      </c>
      <c r="M236" s="110">
        <v>0</v>
      </c>
      <c r="N236" s="108"/>
      <c r="O236" s="109">
        <v>0</v>
      </c>
      <c r="P236" s="108"/>
      <c r="Q236" s="109">
        <v>166356.47</v>
      </c>
      <c r="R236" s="108" t="s">
        <v>284</v>
      </c>
      <c r="S236" s="109">
        <v>166356.47</v>
      </c>
      <c r="T236" s="108" t="s">
        <v>284</v>
      </c>
    </row>
    <row r="237" spans="1:24">
      <c r="A237" s="108" t="s">
        <v>153</v>
      </c>
      <c r="B237" s="108" t="s">
        <v>696</v>
      </c>
      <c r="C237" s="108"/>
      <c r="D237" s="109">
        <v>0</v>
      </c>
      <c r="E237" s="108"/>
      <c r="F237" s="108"/>
      <c r="G237" s="109">
        <v>0</v>
      </c>
      <c r="H237" s="108"/>
      <c r="I237" s="109">
        <v>0</v>
      </c>
      <c r="J237" s="108"/>
      <c r="K237" s="109">
        <v>0</v>
      </c>
      <c r="L237" s="108"/>
      <c r="M237" s="110">
        <v>0</v>
      </c>
      <c r="N237" s="108"/>
      <c r="O237" s="109">
        <v>0</v>
      </c>
      <c r="P237" s="108"/>
      <c r="Q237" s="109">
        <v>0</v>
      </c>
      <c r="R237" s="108"/>
      <c r="S237" s="109">
        <v>0</v>
      </c>
      <c r="T237" s="108"/>
    </row>
    <row r="238" spans="1:24">
      <c r="A238" s="108" t="s">
        <v>153</v>
      </c>
      <c r="B238" s="108" t="s">
        <v>697</v>
      </c>
      <c r="C238" s="108" t="s">
        <v>698</v>
      </c>
      <c r="D238" s="109">
        <v>0</v>
      </c>
      <c r="E238" s="108"/>
      <c r="F238" s="108"/>
      <c r="G238" s="109">
        <v>0</v>
      </c>
      <c r="H238" s="108"/>
      <c r="I238" s="109">
        <v>0</v>
      </c>
      <c r="J238" s="108"/>
      <c r="K238" s="109">
        <v>0</v>
      </c>
      <c r="L238" s="108"/>
      <c r="M238" s="110">
        <v>0</v>
      </c>
      <c r="N238" s="108"/>
      <c r="O238" s="109">
        <v>0</v>
      </c>
      <c r="P238" s="108"/>
      <c r="Q238" s="109">
        <v>0</v>
      </c>
      <c r="R238" s="108"/>
      <c r="S238" s="109">
        <v>0</v>
      </c>
      <c r="T238" s="108"/>
    </row>
  </sheetData>
  <pageMargins left="0.75" right="0.75" top="1" bottom="1" header="0.5" footer="0.5"/>
  <pageSetup paperSize="9" scale="2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5"/>
  <sheetViews>
    <sheetView topLeftCell="A28" workbookViewId="0" xr3:uid="{842E5F09-E766-5B8D-85AF-A39847EA96FD}">
      <selection activeCell="C54" sqref="C54"/>
    </sheetView>
  </sheetViews>
  <sheetFormatPr defaultRowHeight="15"/>
  <cols>
    <col min="1" max="2" width="10.85546875" customWidth="1"/>
    <col min="3" max="3" width="26" customWidth="1"/>
    <col min="4" max="4" width="19.28515625" style="1" customWidth="1"/>
    <col min="5" max="5" width="13.7109375" customWidth="1"/>
    <col min="6" max="7" width="12.140625" customWidth="1"/>
    <col min="8" max="8" width="11.7109375" customWidth="1"/>
    <col min="10" max="10" width="11" bestFit="1" customWidth="1"/>
  </cols>
  <sheetData>
    <row r="1" spans="1:14" ht="15.75" thickBot="1"/>
    <row r="2" spans="1:14">
      <c r="A2" s="41"/>
      <c r="B2" s="42"/>
      <c r="C2" s="42"/>
      <c r="D2" s="43"/>
      <c r="E2" s="42"/>
      <c r="F2" s="42"/>
      <c r="G2" s="42"/>
      <c r="H2" s="42"/>
      <c r="I2" s="44"/>
    </row>
    <row r="3" spans="1:14" ht="34.9" customHeight="1">
      <c r="A3" s="45" t="s">
        <v>699</v>
      </c>
      <c r="B3" s="32" t="s">
        <v>8</v>
      </c>
      <c r="C3" s="33" t="s">
        <v>700</v>
      </c>
      <c r="D3" s="34" t="s">
        <v>701</v>
      </c>
      <c r="E3" s="33" t="s">
        <v>702</v>
      </c>
      <c r="F3" s="32" t="s">
        <v>703</v>
      </c>
      <c r="G3" s="32"/>
      <c r="H3" s="32" t="s">
        <v>704</v>
      </c>
      <c r="I3" s="46"/>
      <c r="N3" t="s">
        <v>705</v>
      </c>
    </row>
    <row r="4" spans="1:14" ht="18.600000000000001" customHeight="1">
      <c r="A4" s="47">
        <v>2012</v>
      </c>
      <c r="B4" s="35"/>
      <c r="C4" s="36"/>
      <c r="D4" s="37">
        <v>40000</v>
      </c>
      <c r="E4" s="36">
        <f>5022-55.74</f>
        <v>4966.26</v>
      </c>
      <c r="F4" s="35"/>
      <c r="G4" s="35"/>
      <c r="H4" s="37">
        <f>D4-E4</f>
        <v>35033.74</v>
      </c>
      <c r="I4" s="46"/>
    </row>
    <row r="5" spans="1:14" ht="18.600000000000001" customHeight="1">
      <c r="A5" s="48"/>
      <c r="C5" s="49"/>
      <c r="E5" s="49"/>
      <c r="I5" s="46"/>
    </row>
    <row r="6" spans="1:14">
      <c r="A6" s="48"/>
      <c r="B6" s="38">
        <v>0.5</v>
      </c>
      <c r="C6" s="35" t="s">
        <v>706</v>
      </c>
      <c r="D6" s="37">
        <v>20000</v>
      </c>
      <c r="E6" s="35"/>
      <c r="F6" s="35">
        <f>E4*50/100</f>
        <v>2483.13</v>
      </c>
      <c r="G6" s="35"/>
      <c r="H6" s="37">
        <f>D6-F6</f>
        <v>17516.87</v>
      </c>
      <c r="I6" s="46"/>
    </row>
    <row r="7" spans="1:14">
      <c r="A7" s="48"/>
      <c r="B7" s="35">
        <v>41.68</v>
      </c>
      <c r="C7" s="35" t="s">
        <v>707</v>
      </c>
      <c r="D7" s="37">
        <v>16670</v>
      </c>
      <c r="E7" s="39"/>
      <c r="F7" s="39">
        <f>E4*41.68/100</f>
        <v>2069.9371679999999</v>
      </c>
      <c r="G7" s="39"/>
      <c r="H7" s="37">
        <f t="shared" ref="H7:H8" si="0">D7-F7</f>
        <v>14600.062832</v>
      </c>
      <c r="I7" s="46"/>
    </row>
    <row r="8" spans="1:14">
      <c r="A8" s="48"/>
      <c r="B8" s="35">
        <v>8.33</v>
      </c>
      <c r="C8" s="35" t="s">
        <v>708</v>
      </c>
      <c r="D8" s="37">
        <v>3330</v>
      </c>
      <c r="E8" s="39"/>
      <c r="F8" s="39">
        <f>E4*8.33/100</f>
        <v>413.689458</v>
      </c>
      <c r="G8" s="39"/>
      <c r="H8" s="37">
        <f t="shared" si="0"/>
        <v>2916.3105420000002</v>
      </c>
      <c r="I8" s="46"/>
    </row>
    <row r="9" spans="1:14" ht="15.75" thickBot="1">
      <c r="A9" s="50"/>
      <c r="B9" s="51"/>
      <c r="C9" s="51"/>
      <c r="D9" s="52"/>
      <c r="E9" s="51"/>
      <c r="F9" s="51"/>
      <c r="G9" s="51"/>
      <c r="H9" s="51"/>
      <c r="I9" s="53"/>
    </row>
    <row r="10" spans="1:14" ht="15.75" thickBot="1"/>
    <row r="11" spans="1:14">
      <c r="A11" s="41"/>
      <c r="B11" s="42"/>
      <c r="C11" s="42"/>
      <c r="D11" s="43"/>
      <c r="E11" s="42"/>
      <c r="F11" s="42"/>
      <c r="G11" s="42"/>
      <c r="H11" s="42"/>
      <c r="I11" s="44"/>
    </row>
    <row r="12" spans="1:14" ht="30">
      <c r="A12" s="45" t="s">
        <v>699</v>
      </c>
      <c r="B12" s="32" t="s">
        <v>8</v>
      </c>
      <c r="C12" s="33" t="s">
        <v>700</v>
      </c>
      <c r="D12" s="34" t="s">
        <v>701</v>
      </c>
      <c r="E12" s="33" t="s">
        <v>702</v>
      </c>
      <c r="F12" s="32" t="s">
        <v>703</v>
      </c>
      <c r="G12" s="32"/>
      <c r="H12" s="32" t="s">
        <v>704</v>
      </c>
      <c r="I12" s="46"/>
    </row>
    <row r="13" spans="1:14">
      <c r="A13" s="47">
        <v>2013</v>
      </c>
      <c r="B13" s="35"/>
      <c r="C13" s="35"/>
      <c r="D13" s="37">
        <v>20000</v>
      </c>
      <c r="E13" s="35">
        <f>4716.45+425-262.13</f>
        <v>4879.32</v>
      </c>
      <c r="F13" s="35"/>
      <c r="G13" s="35"/>
      <c r="H13" s="37">
        <f>D13-E13</f>
        <v>15120.68</v>
      </c>
      <c r="I13" s="46"/>
    </row>
    <row r="14" spans="1:14">
      <c r="A14" s="48"/>
      <c r="I14" s="46"/>
    </row>
    <row r="15" spans="1:14">
      <c r="A15" s="48"/>
      <c r="B15" s="35">
        <f>D15*100/D13</f>
        <v>50</v>
      </c>
      <c r="C15" s="35" t="s">
        <v>706</v>
      </c>
      <c r="D15" s="37">
        <v>10000</v>
      </c>
      <c r="E15" s="35"/>
      <c r="F15" s="35">
        <f>E13*50/100</f>
        <v>2439.66</v>
      </c>
      <c r="G15" s="35"/>
      <c r="H15" s="37">
        <f>D15-F15</f>
        <v>7560.34</v>
      </c>
      <c r="I15" s="46"/>
    </row>
    <row r="16" spans="1:14">
      <c r="A16" s="48"/>
      <c r="B16" s="35">
        <f>D16*100/D13</f>
        <v>41.59</v>
      </c>
      <c r="C16" s="35" t="s">
        <v>707</v>
      </c>
      <c r="D16" s="37">
        <v>8318</v>
      </c>
      <c r="E16" s="39"/>
      <c r="F16" s="39">
        <f>E13*41.59/100</f>
        <v>2029.3091880000002</v>
      </c>
      <c r="G16" s="39"/>
      <c r="H16" s="37">
        <f t="shared" ref="H16:H17" si="1">D16-F16</f>
        <v>6288.6908119999998</v>
      </c>
      <c r="I16" s="46"/>
    </row>
    <row r="17" spans="1:10">
      <c r="A17" s="48"/>
      <c r="B17" s="35">
        <f>D17*100/D13</f>
        <v>8.41</v>
      </c>
      <c r="C17" s="35" t="s">
        <v>708</v>
      </c>
      <c r="D17" s="37">
        <v>1682</v>
      </c>
      <c r="E17" s="39"/>
      <c r="F17" s="39">
        <f>E13*8.41/100</f>
        <v>410.35081200000002</v>
      </c>
      <c r="G17" s="39"/>
      <c r="H17" s="37">
        <f t="shared" si="1"/>
        <v>1271.6491879999999</v>
      </c>
      <c r="I17" s="46"/>
      <c r="J17" s="1"/>
    </row>
    <row r="18" spans="1:10" ht="15.75" thickBot="1">
      <c r="A18" s="50"/>
      <c r="B18" s="51"/>
      <c r="C18" s="51"/>
      <c r="D18" s="52"/>
      <c r="E18" s="51"/>
      <c r="F18" s="51"/>
      <c r="G18" s="51"/>
      <c r="H18" s="52"/>
      <c r="I18" s="53"/>
    </row>
    <row r="19" spans="1:10" ht="15.75" thickBot="1">
      <c r="H19" s="1"/>
    </row>
    <row r="20" spans="1:10">
      <c r="A20" s="41"/>
      <c r="B20" s="42"/>
      <c r="C20" s="42"/>
      <c r="D20" s="43"/>
      <c r="E20" s="42"/>
      <c r="F20" s="42"/>
      <c r="G20" s="42"/>
      <c r="H20" s="43"/>
      <c r="I20" s="44"/>
    </row>
    <row r="21" spans="1:10" ht="30">
      <c r="A21" s="45" t="s">
        <v>699</v>
      </c>
      <c r="B21" s="32" t="s">
        <v>8</v>
      </c>
      <c r="C21" s="33" t="s">
        <v>700</v>
      </c>
      <c r="D21" s="34" t="s">
        <v>701</v>
      </c>
      <c r="E21" s="33" t="s">
        <v>702</v>
      </c>
      <c r="F21" s="32" t="s">
        <v>703</v>
      </c>
      <c r="G21" s="32"/>
      <c r="H21" s="32" t="s">
        <v>704</v>
      </c>
      <c r="I21" s="46"/>
    </row>
    <row r="22" spans="1:10">
      <c r="A22" s="47">
        <v>2014</v>
      </c>
      <c r="B22" s="35"/>
      <c r="C22" s="35"/>
      <c r="D22" s="37">
        <v>20000</v>
      </c>
      <c r="E22" s="35">
        <f>24026.32+888.42-623.25</f>
        <v>24291.489999999998</v>
      </c>
      <c r="F22" s="35"/>
      <c r="G22" s="35"/>
      <c r="H22" s="37">
        <f>D22-E22</f>
        <v>-4291.489999999998</v>
      </c>
      <c r="I22" s="46"/>
    </row>
    <row r="23" spans="1:10">
      <c r="A23" s="48"/>
      <c r="I23" s="46"/>
    </row>
    <row r="24" spans="1:10">
      <c r="A24" s="48"/>
      <c r="B24" s="35">
        <f>D24*100/D22</f>
        <v>50</v>
      </c>
      <c r="C24" s="35" t="s">
        <v>706</v>
      </c>
      <c r="D24" s="37">
        <v>10000</v>
      </c>
      <c r="E24" s="35"/>
      <c r="F24" s="35">
        <f>E22*50/100</f>
        <v>12145.745000000001</v>
      </c>
      <c r="G24" s="35"/>
      <c r="H24" s="37">
        <f>D24-F24</f>
        <v>-2145.7450000000008</v>
      </c>
      <c r="I24" s="46"/>
    </row>
    <row r="25" spans="1:10">
      <c r="A25" s="48"/>
      <c r="B25" s="35">
        <v>41.68</v>
      </c>
      <c r="C25" s="35" t="s">
        <v>707</v>
      </c>
      <c r="D25" s="37">
        <v>8336.2999999999993</v>
      </c>
      <c r="E25" s="39"/>
      <c r="F25" s="39">
        <f>E22*41.68/100</f>
        <v>10124.693031999999</v>
      </c>
      <c r="G25" s="39"/>
      <c r="H25" s="37">
        <f t="shared" ref="H25:H26" si="2">D25-F25</f>
        <v>-1788.3930319999999</v>
      </c>
      <c r="I25" s="46"/>
    </row>
    <row r="26" spans="1:10">
      <c r="A26" s="48"/>
      <c r="B26" s="39">
        <f>D26*100/D22</f>
        <v>8.3185000000000002</v>
      </c>
      <c r="C26" s="35" t="s">
        <v>708</v>
      </c>
      <c r="D26" s="37">
        <v>1663.7</v>
      </c>
      <c r="E26" s="39"/>
      <c r="F26" s="39">
        <f>E22*8.32/100</f>
        <v>2021.0519679999998</v>
      </c>
      <c r="G26" s="39"/>
      <c r="H26" s="37">
        <f t="shared" si="2"/>
        <v>-357.35196799999972</v>
      </c>
      <c r="I26" s="46"/>
    </row>
    <row r="27" spans="1:10" ht="15.75" thickBot="1">
      <c r="A27" s="50"/>
      <c r="B27" s="54"/>
      <c r="C27" s="51"/>
      <c r="D27" s="52"/>
      <c r="E27" s="54"/>
      <c r="F27" s="54"/>
      <c r="G27" s="54"/>
      <c r="H27" s="52"/>
      <c r="I27" s="53"/>
    </row>
    <row r="28" spans="1:10" ht="15.75" thickBot="1">
      <c r="B28" s="40"/>
      <c r="E28" s="40"/>
      <c r="F28" s="40"/>
      <c r="G28" s="40"/>
      <c r="H28" s="1"/>
    </row>
    <row r="29" spans="1:10">
      <c r="A29" s="41"/>
      <c r="B29" s="42"/>
      <c r="C29" s="42"/>
      <c r="D29" s="43"/>
      <c r="E29" s="42"/>
      <c r="F29" s="42"/>
      <c r="G29" s="42"/>
      <c r="H29" s="42"/>
      <c r="I29" s="44"/>
    </row>
    <row r="30" spans="1:10" ht="30">
      <c r="A30" s="45" t="s">
        <v>699</v>
      </c>
      <c r="B30" s="32" t="s">
        <v>8</v>
      </c>
      <c r="C30" s="33" t="s">
        <v>700</v>
      </c>
      <c r="D30" s="34" t="s">
        <v>701</v>
      </c>
      <c r="E30" s="33" t="s">
        <v>702</v>
      </c>
      <c r="F30" s="32" t="s">
        <v>703</v>
      </c>
      <c r="G30" s="32"/>
      <c r="H30" s="32" t="s">
        <v>704</v>
      </c>
      <c r="I30" s="46"/>
    </row>
    <row r="31" spans="1:10">
      <c r="A31" s="47">
        <v>2015</v>
      </c>
      <c r="B31" s="35"/>
      <c r="C31" s="39"/>
      <c r="D31" s="37">
        <v>40000</v>
      </c>
      <c r="E31" s="37">
        <f>45571.6+2742.72-89.78</f>
        <v>48224.54</v>
      </c>
      <c r="F31" s="35"/>
      <c r="G31" s="35"/>
      <c r="H31" s="37">
        <f>D31-E31</f>
        <v>-8224.5400000000009</v>
      </c>
      <c r="I31" s="46"/>
    </row>
    <row r="32" spans="1:10">
      <c r="A32" s="48"/>
      <c r="I32" s="46"/>
    </row>
    <row r="33" spans="1:9">
      <c r="A33" s="48"/>
      <c r="B33" s="35">
        <f>D33*100/D31</f>
        <v>50</v>
      </c>
      <c r="C33" s="35" t="s">
        <v>706</v>
      </c>
      <c r="D33" s="37">
        <v>20000</v>
      </c>
      <c r="E33" s="35"/>
      <c r="F33" s="35">
        <f>E31*50/100</f>
        <v>24112.27</v>
      </c>
      <c r="G33" s="35"/>
      <c r="H33" s="37">
        <f>D33-F33</f>
        <v>-4112.2700000000004</v>
      </c>
      <c r="I33" s="46"/>
    </row>
    <row r="34" spans="1:9">
      <c r="A34" s="48"/>
      <c r="B34" s="35">
        <f>D34*100/D31</f>
        <v>41.75</v>
      </c>
      <c r="C34" s="35" t="s">
        <v>707</v>
      </c>
      <c r="D34" s="37">
        <v>16700</v>
      </c>
      <c r="E34" s="35"/>
      <c r="F34" s="39">
        <f>E31*41.75/100</f>
        <v>20133.745449999999</v>
      </c>
      <c r="G34" s="39"/>
      <c r="H34" s="37">
        <f t="shared" ref="H34:H35" si="3">D34-F34</f>
        <v>-3433.7454499999985</v>
      </c>
      <c r="I34" s="46"/>
    </row>
    <row r="35" spans="1:9">
      <c r="A35" s="48"/>
      <c r="B35" s="35">
        <f>D35*100/D31</f>
        <v>8.25</v>
      </c>
      <c r="C35" s="35" t="s">
        <v>708</v>
      </c>
      <c r="D35" s="37">
        <v>3300</v>
      </c>
      <c r="E35" s="35"/>
      <c r="F35" s="39">
        <f>E31*8.25/100</f>
        <v>3978.5245500000001</v>
      </c>
      <c r="G35" s="39"/>
      <c r="H35" s="37">
        <f t="shared" si="3"/>
        <v>-678.52455000000009</v>
      </c>
      <c r="I35" s="46"/>
    </row>
    <row r="36" spans="1:9" ht="15.75" thickBot="1">
      <c r="A36" s="50"/>
      <c r="B36" s="51"/>
      <c r="C36" s="51"/>
      <c r="D36" s="52"/>
      <c r="E36" s="51"/>
      <c r="F36" s="54"/>
      <c r="G36" s="54"/>
      <c r="H36" s="52"/>
      <c r="I36" s="53"/>
    </row>
    <row r="37" spans="1:9" ht="15.75" thickBot="1">
      <c r="F37" s="40"/>
      <c r="G37" s="40"/>
      <c r="H37" s="1"/>
    </row>
    <row r="38" spans="1:9">
      <c r="A38" s="41"/>
      <c r="B38" s="42"/>
      <c r="C38" s="42"/>
      <c r="D38" s="43"/>
      <c r="E38" s="42"/>
      <c r="F38" s="42"/>
      <c r="G38" s="42"/>
      <c r="H38" s="42"/>
      <c r="I38" s="44"/>
    </row>
    <row r="39" spans="1:9" ht="30">
      <c r="A39" s="45" t="s">
        <v>699</v>
      </c>
      <c r="B39" s="32" t="s">
        <v>8</v>
      </c>
      <c r="C39" s="33" t="s">
        <v>700</v>
      </c>
      <c r="D39" s="34" t="s">
        <v>701</v>
      </c>
      <c r="E39" s="33" t="s">
        <v>702</v>
      </c>
      <c r="F39" s="32" t="s">
        <v>703</v>
      </c>
      <c r="G39" s="32"/>
      <c r="H39" s="32" t="s">
        <v>704</v>
      </c>
      <c r="I39" s="46"/>
    </row>
    <row r="40" spans="1:9">
      <c r="A40" s="47">
        <v>2016</v>
      </c>
      <c r="B40" s="35"/>
      <c r="C40" s="35"/>
      <c r="D40" s="37">
        <v>40000</v>
      </c>
      <c r="E40" s="35">
        <f>26525.35+1637.53-21.54</f>
        <v>28141.339999999997</v>
      </c>
      <c r="F40" s="35"/>
      <c r="G40" s="35"/>
      <c r="H40" s="37">
        <f>D40-E40</f>
        <v>11858.660000000003</v>
      </c>
      <c r="I40" s="46"/>
    </row>
    <row r="41" spans="1:9">
      <c r="A41" s="48"/>
      <c r="I41" s="46"/>
    </row>
    <row r="42" spans="1:9">
      <c r="A42" s="48"/>
      <c r="B42" s="35">
        <v>50</v>
      </c>
      <c r="C42" s="35" t="s">
        <v>706</v>
      </c>
      <c r="D42" s="37">
        <v>20000</v>
      </c>
      <c r="E42" s="35"/>
      <c r="F42" s="35">
        <f>E40*50/100</f>
        <v>14070.669999999998</v>
      </c>
      <c r="G42" s="35"/>
      <c r="H42" s="37">
        <f>D42-F42</f>
        <v>5929.3300000000017</v>
      </c>
      <c r="I42" s="46"/>
    </row>
    <row r="43" spans="1:9">
      <c r="A43" s="48"/>
      <c r="B43" s="35">
        <v>41.75</v>
      </c>
      <c r="C43" s="35" t="s">
        <v>707</v>
      </c>
      <c r="D43" s="37">
        <v>16700</v>
      </c>
      <c r="E43" s="35"/>
      <c r="F43" s="39">
        <f>E40*41.75/100</f>
        <v>11749.009449999998</v>
      </c>
      <c r="G43" s="39"/>
      <c r="H43" s="37">
        <f>D43-F43</f>
        <v>4950.9905500000023</v>
      </c>
      <c r="I43" s="46"/>
    </row>
    <row r="44" spans="1:9">
      <c r="A44" s="48"/>
      <c r="B44" s="35">
        <v>8.25</v>
      </c>
      <c r="C44" s="35" t="s">
        <v>708</v>
      </c>
      <c r="D44" s="37">
        <v>3300</v>
      </c>
      <c r="E44" s="35"/>
      <c r="F44" s="39">
        <f>E40*8.25/100</f>
        <v>2321.6605499999996</v>
      </c>
      <c r="G44" s="39"/>
      <c r="H44" s="37">
        <f>D44-F44</f>
        <v>978.3394500000004</v>
      </c>
      <c r="I44" s="46"/>
    </row>
    <row r="45" spans="1:9" ht="15.75" thickBot="1">
      <c r="A45" s="50"/>
      <c r="B45" s="51"/>
      <c r="C45" s="51"/>
      <c r="D45" s="52"/>
      <c r="E45" s="51"/>
      <c r="F45" s="51"/>
      <c r="G45" s="51"/>
      <c r="H45" s="51"/>
      <c r="I45" s="5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opLeftCell="A34" workbookViewId="0" xr3:uid="{51F8DEE0-4D01-5F28-A812-FC0BD7CAC4A5}">
      <selection activeCell="D61" sqref="D61"/>
    </sheetView>
  </sheetViews>
  <sheetFormatPr defaultRowHeight="15"/>
  <cols>
    <col min="1" max="1" width="7.28515625" customWidth="1"/>
    <col min="2" max="2" width="7.7109375" customWidth="1"/>
    <col min="3" max="3" width="22.7109375" customWidth="1"/>
    <col min="4" max="4" width="12.42578125" style="1" customWidth="1"/>
    <col min="5" max="5" width="11.5703125" customWidth="1"/>
    <col min="6" max="7" width="12.140625" customWidth="1"/>
    <col min="8" max="8" width="11.7109375" customWidth="1"/>
    <col min="10" max="10" width="11" bestFit="1" customWidth="1"/>
  </cols>
  <sheetData>
    <row r="1" spans="1:14" ht="15.75" thickBot="1"/>
    <row r="2" spans="1:14">
      <c r="A2" s="41"/>
      <c r="B2" s="42"/>
      <c r="C2" s="42"/>
      <c r="D2" s="43"/>
      <c r="E2" s="42"/>
      <c r="F2" s="42"/>
      <c r="G2" s="42"/>
      <c r="H2" s="42"/>
      <c r="I2" s="44"/>
    </row>
    <row r="3" spans="1:14" ht="32.450000000000003" customHeight="1">
      <c r="A3" s="45" t="s">
        <v>699</v>
      </c>
      <c r="B3" s="32" t="s">
        <v>8</v>
      </c>
      <c r="C3" s="33" t="s">
        <v>700</v>
      </c>
      <c r="D3" s="34" t="s">
        <v>701</v>
      </c>
      <c r="E3" s="33" t="s">
        <v>702</v>
      </c>
      <c r="F3" s="32" t="s">
        <v>703</v>
      </c>
      <c r="G3" s="32"/>
      <c r="H3" s="32" t="s">
        <v>704</v>
      </c>
      <c r="I3" s="46"/>
      <c r="N3" t="s">
        <v>705</v>
      </c>
    </row>
    <row r="4" spans="1:14" ht="18.600000000000001" customHeight="1">
      <c r="A4" s="45">
        <v>2012</v>
      </c>
      <c r="B4" s="35"/>
      <c r="C4" s="36"/>
      <c r="D4" s="37">
        <v>40000</v>
      </c>
      <c r="E4" s="36">
        <f>5022-55.74</f>
        <v>4966.26</v>
      </c>
      <c r="F4" s="35"/>
      <c r="G4" s="35"/>
      <c r="H4" s="37">
        <f>D4-E4</f>
        <v>35033.74</v>
      </c>
      <c r="I4" s="46"/>
    </row>
    <row r="5" spans="1:14" ht="18.600000000000001" customHeight="1">
      <c r="A5" s="48"/>
      <c r="C5" s="49"/>
      <c r="E5" s="49"/>
      <c r="I5" s="46"/>
    </row>
    <row r="6" spans="1:14">
      <c r="A6" s="48"/>
      <c r="B6" s="38">
        <v>0.5</v>
      </c>
      <c r="C6" s="35" t="s">
        <v>706</v>
      </c>
      <c r="D6" s="37">
        <v>20000</v>
      </c>
      <c r="E6" s="35"/>
      <c r="F6" s="37">
        <f>E4*50/100</f>
        <v>2483.13</v>
      </c>
      <c r="G6" s="37"/>
      <c r="H6" s="37">
        <f>D6-F6</f>
        <v>17516.87</v>
      </c>
      <c r="I6" s="46"/>
    </row>
    <row r="7" spans="1:14">
      <c r="A7" s="48"/>
      <c r="B7" s="35">
        <v>41.67</v>
      </c>
      <c r="C7" s="35" t="s">
        <v>707</v>
      </c>
      <c r="D7" s="37">
        <v>16670</v>
      </c>
      <c r="E7" s="39"/>
      <c r="F7" s="37">
        <f>E4*41.67/100</f>
        <v>2069.4405420000003</v>
      </c>
      <c r="G7" s="37"/>
      <c r="H7" s="37">
        <f t="shared" ref="H7:H8" si="0">D7-F7</f>
        <v>14600.559458</v>
      </c>
      <c r="I7" s="46"/>
    </row>
    <row r="8" spans="1:14">
      <c r="A8" s="48"/>
      <c r="B8" s="35">
        <v>8.33</v>
      </c>
      <c r="C8" s="35" t="s">
        <v>708</v>
      </c>
      <c r="D8" s="37">
        <v>3330</v>
      </c>
      <c r="E8" s="39"/>
      <c r="F8" s="37">
        <f>E4*8.33/100</f>
        <v>413.689458</v>
      </c>
      <c r="G8" s="37"/>
      <c r="H8" s="37">
        <f t="shared" si="0"/>
        <v>2916.3105420000002</v>
      </c>
      <c r="I8" s="46"/>
      <c r="K8" s="1"/>
    </row>
    <row r="9" spans="1:14" ht="15.75" thickBot="1">
      <c r="A9" s="50"/>
      <c r="B9" s="51"/>
      <c r="C9" s="51"/>
      <c r="D9" s="52"/>
      <c r="E9" s="51"/>
      <c r="F9" s="51"/>
      <c r="G9" s="51"/>
      <c r="H9" s="51"/>
      <c r="I9" s="53"/>
    </row>
    <row r="10" spans="1:14" ht="15.75" thickBot="1"/>
    <row r="11" spans="1:14">
      <c r="A11" s="41"/>
      <c r="B11" s="42"/>
      <c r="C11" s="42"/>
      <c r="D11" s="43"/>
      <c r="E11" s="42"/>
      <c r="F11" s="42"/>
      <c r="G11" s="42"/>
      <c r="H11" s="42"/>
      <c r="I11" s="44"/>
    </row>
    <row r="12" spans="1:14" ht="30">
      <c r="A12" s="45" t="s">
        <v>699</v>
      </c>
      <c r="B12" s="32" t="s">
        <v>8</v>
      </c>
      <c r="C12" s="33" t="s">
        <v>700</v>
      </c>
      <c r="D12" s="34" t="s">
        <v>701</v>
      </c>
      <c r="E12" s="33" t="s">
        <v>702</v>
      </c>
      <c r="F12" s="32" t="s">
        <v>703</v>
      </c>
      <c r="G12" s="33" t="s">
        <v>709</v>
      </c>
      <c r="H12" s="32" t="s">
        <v>704</v>
      </c>
      <c r="I12" s="46"/>
    </row>
    <row r="13" spans="1:14">
      <c r="A13" s="45">
        <v>2013</v>
      </c>
      <c r="B13" s="35"/>
      <c r="C13" s="35"/>
      <c r="D13" s="37">
        <v>20000</v>
      </c>
      <c r="E13" s="37">
        <f>4716.45+425-262.13</f>
        <v>4879.32</v>
      </c>
      <c r="F13" s="37"/>
      <c r="G13" s="37">
        <v>35033.74</v>
      </c>
      <c r="H13" s="37">
        <f>D13-E13+G13</f>
        <v>50154.42</v>
      </c>
      <c r="I13" s="46"/>
    </row>
    <row r="14" spans="1:14">
      <c r="A14" s="48"/>
      <c r="I14" s="46"/>
    </row>
    <row r="15" spans="1:14">
      <c r="A15" s="48"/>
      <c r="B15" s="35">
        <f>D15*100/D13</f>
        <v>50</v>
      </c>
      <c r="C15" s="35" t="s">
        <v>706</v>
      </c>
      <c r="D15" s="37">
        <v>10000</v>
      </c>
      <c r="E15" s="35"/>
      <c r="F15" s="37">
        <f>E13*50/100</f>
        <v>2439.66</v>
      </c>
      <c r="G15" s="37">
        <v>17516.87</v>
      </c>
      <c r="H15" s="37">
        <f>D15-F15+G15</f>
        <v>25077.21</v>
      </c>
      <c r="I15" s="46"/>
    </row>
    <row r="16" spans="1:14">
      <c r="A16" s="48"/>
      <c r="B16" s="35">
        <f>D16*100/D13</f>
        <v>41.59</v>
      </c>
      <c r="C16" s="35" t="s">
        <v>707</v>
      </c>
      <c r="D16" s="37">
        <v>8318</v>
      </c>
      <c r="E16" s="39"/>
      <c r="F16" s="37">
        <f>E13*41.59/100</f>
        <v>2029.3091880000002</v>
      </c>
      <c r="G16" s="37">
        <v>14600.56</v>
      </c>
      <c r="H16" s="37">
        <f t="shared" ref="H16:H17" si="1">D16-F16+G16</f>
        <v>20889.250811999998</v>
      </c>
      <c r="I16" s="46"/>
    </row>
    <row r="17" spans="1:11">
      <c r="A17" s="48"/>
      <c r="B17" s="35">
        <f>D17*100/D13</f>
        <v>8.41</v>
      </c>
      <c r="C17" s="35" t="s">
        <v>708</v>
      </c>
      <c r="D17" s="37">
        <v>1682</v>
      </c>
      <c r="E17" s="39"/>
      <c r="F17" s="37">
        <f>E13*8.41/100</f>
        <v>410.35081200000002</v>
      </c>
      <c r="G17" s="37">
        <v>2916.31</v>
      </c>
      <c r="H17" s="37">
        <f t="shared" si="1"/>
        <v>4187.9591879999998</v>
      </c>
      <c r="I17" s="46"/>
      <c r="J17" s="1"/>
      <c r="K17" s="1"/>
    </row>
    <row r="18" spans="1:11" ht="15.75" thickBot="1">
      <c r="A18" s="50"/>
      <c r="B18" s="51"/>
      <c r="C18" s="51"/>
      <c r="D18" s="52"/>
      <c r="E18" s="51"/>
      <c r="F18" s="51"/>
      <c r="G18" s="51"/>
      <c r="H18" s="52"/>
      <c r="I18" s="53"/>
    </row>
    <row r="19" spans="1:11" ht="15.75" thickBot="1">
      <c r="H19" s="1"/>
    </row>
    <row r="20" spans="1:11">
      <c r="A20" s="41"/>
      <c r="B20" s="42"/>
      <c r="C20" s="42"/>
      <c r="D20" s="43"/>
      <c r="E20" s="42"/>
      <c r="F20" s="42"/>
      <c r="G20" s="42"/>
      <c r="H20" s="43"/>
      <c r="I20" s="44"/>
    </row>
    <row r="21" spans="1:11" ht="30">
      <c r="A21" s="45" t="s">
        <v>699</v>
      </c>
      <c r="B21" s="32" t="s">
        <v>8</v>
      </c>
      <c r="C21" s="33" t="s">
        <v>700</v>
      </c>
      <c r="D21" s="34" t="s">
        <v>701</v>
      </c>
      <c r="E21" s="33" t="s">
        <v>702</v>
      </c>
      <c r="F21" s="32" t="s">
        <v>703</v>
      </c>
      <c r="G21" s="33" t="s">
        <v>709</v>
      </c>
      <c r="H21" s="32" t="s">
        <v>704</v>
      </c>
      <c r="I21" s="46"/>
    </row>
    <row r="22" spans="1:11">
      <c r="A22" s="45">
        <v>2014</v>
      </c>
      <c r="B22" s="35"/>
      <c r="C22" s="35"/>
      <c r="D22" s="37">
        <v>20000</v>
      </c>
      <c r="E22" s="37">
        <f>24026.32+888.42-623.25</f>
        <v>24291.489999999998</v>
      </c>
      <c r="F22" s="37"/>
      <c r="G22" s="37">
        <v>50154.42</v>
      </c>
      <c r="H22" s="37">
        <f>D22-E22+G22</f>
        <v>45862.93</v>
      </c>
      <c r="I22" s="46"/>
    </row>
    <row r="23" spans="1:11">
      <c r="A23" s="48"/>
      <c r="E23" s="1"/>
      <c r="F23" s="1"/>
      <c r="G23" s="1"/>
      <c r="H23" s="1"/>
      <c r="I23" s="46"/>
    </row>
    <row r="24" spans="1:11">
      <c r="A24" s="48"/>
      <c r="B24" s="35">
        <f>D24*100/D22</f>
        <v>50</v>
      </c>
      <c r="C24" s="35" t="s">
        <v>706</v>
      </c>
      <c r="D24" s="37">
        <v>10000</v>
      </c>
      <c r="E24" s="37"/>
      <c r="F24" s="37">
        <f>E22*50/100</f>
        <v>12145.745000000001</v>
      </c>
      <c r="G24" s="37">
        <v>25077.21</v>
      </c>
      <c r="H24" s="37">
        <f>D24-F24+G24</f>
        <v>22931.464999999997</v>
      </c>
      <c r="I24" s="46"/>
    </row>
    <row r="25" spans="1:11">
      <c r="A25" s="48"/>
      <c r="B25" s="35">
        <v>41.68</v>
      </c>
      <c r="C25" s="35" t="s">
        <v>707</v>
      </c>
      <c r="D25" s="37">
        <v>8336.2999999999993</v>
      </c>
      <c r="E25" s="37"/>
      <c r="F25" s="37">
        <f>E22*41.68/100</f>
        <v>10124.693031999999</v>
      </c>
      <c r="G25" s="37">
        <v>20889.25</v>
      </c>
      <c r="H25" s="37">
        <f>D25-F25+G25</f>
        <v>19100.856968</v>
      </c>
      <c r="I25" s="46"/>
    </row>
    <row r="26" spans="1:11">
      <c r="A26" s="48"/>
      <c r="B26" s="39">
        <f>D26*100/D22</f>
        <v>8.3185000000000002</v>
      </c>
      <c r="C26" s="35" t="s">
        <v>708</v>
      </c>
      <c r="D26" s="37">
        <v>1663.7</v>
      </c>
      <c r="E26" s="37"/>
      <c r="F26" s="37">
        <f>E22*8.32/100</f>
        <v>2021.0519679999998</v>
      </c>
      <c r="G26" s="37">
        <v>4187.96</v>
      </c>
      <c r="H26" s="37">
        <f>D26-F26+G26</f>
        <v>3830.6080320000001</v>
      </c>
      <c r="I26" s="46"/>
      <c r="K26" s="1"/>
    </row>
    <row r="27" spans="1:11" ht="15.75" thickBot="1">
      <c r="A27" s="50"/>
      <c r="B27" s="54"/>
      <c r="C27" s="51"/>
      <c r="D27" s="52"/>
      <c r="E27" s="54"/>
      <c r="F27" s="54"/>
      <c r="G27" s="54"/>
      <c r="H27" s="52"/>
      <c r="I27" s="53"/>
    </row>
    <row r="28" spans="1:11" ht="15.75" thickBot="1">
      <c r="B28" s="40"/>
      <c r="E28" s="40"/>
      <c r="F28" s="40"/>
      <c r="G28" s="40"/>
      <c r="H28" s="1"/>
    </row>
    <row r="29" spans="1:11">
      <c r="A29" s="41"/>
      <c r="B29" s="42"/>
      <c r="C29" s="42"/>
      <c r="D29" s="43"/>
      <c r="E29" s="42"/>
      <c r="F29" s="42"/>
      <c r="G29" s="42"/>
      <c r="H29" s="42"/>
      <c r="I29" s="44"/>
    </row>
    <row r="30" spans="1:11" ht="30">
      <c r="A30" s="45" t="s">
        <v>699</v>
      </c>
      <c r="B30" s="32" t="s">
        <v>8</v>
      </c>
      <c r="C30" s="33" t="s">
        <v>700</v>
      </c>
      <c r="D30" s="34" t="s">
        <v>701</v>
      </c>
      <c r="E30" s="33" t="s">
        <v>702</v>
      </c>
      <c r="F30" s="32" t="s">
        <v>703</v>
      </c>
      <c r="G30" s="33" t="s">
        <v>709</v>
      </c>
      <c r="H30" s="32" t="s">
        <v>704</v>
      </c>
      <c r="I30" s="46"/>
    </row>
    <row r="31" spans="1:11">
      <c r="A31" s="45">
        <v>2015</v>
      </c>
      <c r="B31" s="35"/>
      <c r="C31" s="39"/>
      <c r="D31" s="37">
        <v>40000</v>
      </c>
      <c r="E31" s="37">
        <f>45571.6+2742.72-89.78</f>
        <v>48224.54</v>
      </c>
      <c r="F31" s="37"/>
      <c r="G31" s="37">
        <v>45862.93</v>
      </c>
      <c r="H31" s="37">
        <f>D31-E31+G31</f>
        <v>37638.39</v>
      </c>
      <c r="I31" s="46"/>
    </row>
    <row r="32" spans="1:11">
      <c r="A32" s="48"/>
      <c r="E32" s="1"/>
      <c r="F32" s="1"/>
      <c r="G32" s="1"/>
      <c r="H32" s="1"/>
      <c r="I32" s="46"/>
    </row>
    <row r="33" spans="1:11">
      <c r="A33" s="48"/>
      <c r="B33" s="35">
        <f>D33*100/D31</f>
        <v>50</v>
      </c>
      <c r="C33" s="35" t="s">
        <v>706</v>
      </c>
      <c r="D33" s="37">
        <v>20000</v>
      </c>
      <c r="E33" s="37"/>
      <c r="F33" s="37">
        <f>E31*50/100</f>
        <v>24112.27</v>
      </c>
      <c r="G33" s="37">
        <v>22931.47</v>
      </c>
      <c r="H33" s="37">
        <f>D33-F33+G33</f>
        <v>18819.2</v>
      </c>
      <c r="I33" s="46"/>
    </row>
    <row r="34" spans="1:11">
      <c r="A34" s="48"/>
      <c r="B34" s="35">
        <f>D34*100/D31</f>
        <v>41.75</v>
      </c>
      <c r="C34" s="35" t="s">
        <v>707</v>
      </c>
      <c r="D34" s="37">
        <v>16700</v>
      </c>
      <c r="E34" s="37"/>
      <c r="F34" s="37">
        <f>E31*41.75/100</f>
        <v>20133.745449999999</v>
      </c>
      <c r="G34" s="37">
        <v>19100.86</v>
      </c>
      <c r="H34" s="37">
        <f>D34-F34+G34</f>
        <v>15667.114550000002</v>
      </c>
      <c r="I34" s="46"/>
    </row>
    <row r="35" spans="1:11">
      <c r="A35" s="48"/>
      <c r="B35" s="35">
        <f>D35*100/D31</f>
        <v>8.25</v>
      </c>
      <c r="C35" s="35" t="s">
        <v>708</v>
      </c>
      <c r="D35" s="37">
        <v>3300</v>
      </c>
      <c r="E35" s="37"/>
      <c r="F35" s="37">
        <f>E31*8.25/100</f>
        <v>3978.5245500000001</v>
      </c>
      <c r="G35" s="37">
        <v>3830.61</v>
      </c>
      <c r="H35" s="37">
        <f>D35-F35+G35</f>
        <v>3152.08545</v>
      </c>
      <c r="I35" s="46"/>
      <c r="K35" s="1"/>
    </row>
    <row r="36" spans="1:11" ht="15.75" thickBot="1">
      <c r="A36" s="50"/>
      <c r="B36" s="51"/>
      <c r="C36" s="51"/>
      <c r="D36" s="52"/>
      <c r="E36" s="51"/>
      <c r="F36" s="54"/>
      <c r="G36" s="54"/>
      <c r="H36" s="52"/>
      <c r="I36" s="53"/>
    </row>
    <row r="37" spans="1:11" ht="15.75" thickBot="1">
      <c r="F37" s="40"/>
      <c r="G37" s="40"/>
      <c r="H37" s="1"/>
    </row>
    <row r="38" spans="1:11">
      <c r="A38" s="41"/>
      <c r="B38" s="42"/>
      <c r="C38" s="42"/>
      <c r="D38" s="43"/>
      <c r="E38" s="42"/>
      <c r="F38" s="42"/>
      <c r="G38" s="42"/>
      <c r="H38" s="42"/>
      <c r="I38" s="44"/>
    </row>
    <row r="39" spans="1:11" ht="26.25">
      <c r="A39" s="64" t="s">
        <v>699</v>
      </c>
      <c r="B39" s="56" t="s">
        <v>8</v>
      </c>
      <c r="C39" s="57" t="s">
        <v>700</v>
      </c>
      <c r="D39" s="58" t="s">
        <v>701</v>
      </c>
      <c r="E39" s="57" t="s">
        <v>702</v>
      </c>
      <c r="F39" s="57" t="s">
        <v>709</v>
      </c>
      <c r="G39" s="56" t="s">
        <v>704</v>
      </c>
    </row>
    <row r="40" spans="1:11" ht="26.25">
      <c r="A40" s="64">
        <v>2016</v>
      </c>
      <c r="B40" s="60"/>
      <c r="C40" s="63" t="s">
        <v>710</v>
      </c>
      <c r="D40" s="61">
        <v>40000</v>
      </c>
      <c r="E40" s="61">
        <f>26525.35+1637.53-21.54</f>
        <v>28141.339999999997</v>
      </c>
      <c r="F40" s="61">
        <v>37638.39</v>
      </c>
      <c r="G40" s="61">
        <f>D40-E40+F40</f>
        <v>49497.05</v>
      </c>
    </row>
    <row r="41" spans="1:11">
      <c r="A41" s="55"/>
      <c r="E41" s="1"/>
      <c r="F41" s="1"/>
      <c r="G41" s="1"/>
      <c r="H41" s="1"/>
      <c r="I41" s="46"/>
    </row>
    <row r="42" spans="1:11">
      <c r="A42" s="55"/>
      <c r="E42" s="1"/>
      <c r="F42" s="1"/>
      <c r="G42" s="1"/>
      <c r="H42" s="1"/>
      <c r="I42" s="46"/>
    </row>
    <row r="43" spans="1:11" ht="26.25">
      <c r="A43" s="56">
        <v>2016</v>
      </c>
      <c r="B43" s="56" t="s">
        <v>8</v>
      </c>
      <c r="C43" s="57" t="s">
        <v>700</v>
      </c>
      <c r="D43" s="58" t="s">
        <v>701</v>
      </c>
      <c r="E43" s="56" t="s">
        <v>703</v>
      </c>
      <c r="F43" s="57" t="s">
        <v>709</v>
      </c>
      <c r="G43" s="56" t="s">
        <v>704</v>
      </c>
      <c r="H43" s="46"/>
    </row>
    <row r="44" spans="1:11">
      <c r="A44" s="60"/>
      <c r="B44" s="59">
        <v>50</v>
      </c>
      <c r="C44" s="60" t="s">
        <v>706</v>
      </c>
      <c r="D44" s="61">
        <v>20000</v>
      </c>
      <c r="E44" s="61">
        <f>E40*50/100</f>
        <v>14070.669999999998</v>
      </c>
      <c r="F44" s="61">
        <v>18819.2</v>
      </c>
      <c r="G44" s="61">
        <f>D44-E44+F44</f>
        <v>24748.530000000002</v>
      </c>
      <c r="H44" s="46"/>
    </row>
    <row r="45" spans="1:11">
      <c r="A45" s="60"/>
      <c r="B45" s="62">
        <v>41.75</v>
      </c>
      <c r="C45" s="60" t="s">
        <v>707</v>
      </c>
      <c r="D45" s="61">
        <v>16700</v>
      </c>
      <c r="E45" s="61">
        <f>E40*41.75/100</f>
        <v>11749.009449999998</v>
      </c>
      <c r="F45" s="61">
        <v>15667.11</v>
      </c>
      <c r="G45" s="61">
        <f>D45-E45+F45</f>
        <v>20618.100550000003</v>
      </c>
      <c r="H45" s="46"/>
    </row>
    <row r="46" spans="1:11" ht="25.5" customHeight="1">
      <c r="A46" s="60"/>
      <c r="B46" s="62">
        <v>8.25</v>
      </c>
      <c r="C46" s="63" t="s">
        <v>708</v>
      </c>
      <c r="D46" s="61">
        <v>3300</v>
      </c>
      <c r="E46" s="61">
        <f>E40*8.25/100</f>
        <v>2321.6605499999996</v>
      </c>
      <c r="F46" s="61">
        <v>3152.9</v>
      </c>
      <c r="G46" s="61">
        <f>D46-E46+F46</f>
        <v>4131.2394500000009</v>
      </c>
      <c r="H46" s="46"/>
    </row>
    <row r="47" spans="1:11" ht="15.75" thickBot="1">
      <c r="A47" s="50"/>
      <c r="B47" s="51"/>
      <c r="C47" s="51"/>
      <c r="D47" s="52"/>
      <c r="E47" s="51"/>
      <c r="F47" s="51"/>
      <c r="G47" s="51"/>
      <c r="H47" s="51"/>
      <c r="I47" s="5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E32413B0467F4782AAE82AE8CC2D63" ma:contentTypeVersion="7" ma:contentTypeDescription="Creare un nuovo documento." ma:contentTypeScope="" ma:versionID="955f109854d383a2efa66c5d4338ee58">
  <xsd:schema xmlns:xsd="http://www.w3.org/2001/XMLSchema" xmlns:xs="http://www.w3.org/2001/XMLSchema" xmlns:p="http://schemas.microsoft.com/office/2006/metadata/properties" xmlns:ns2="2d84c46d-d80f-45f9-9667-6867016065f9" xmlns:ns3="93be59e3-129f-4f51-bcce-a0522aded1aa" targetNamespace="http://schemas.microsoft.com/office/2006/metadata/properties" ma:root="true" ma:fieldsID="7e3b64660f3f4defbd9ab7215d7e0402" ns2:_="" ns3:_="">
    <xsd:import namespace="2d84c46d-d80f-45f9-9667-6867016065f9"/>
    <xsd:import namespace="93be59e3-129f-4f51-bcce-a0522aded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4c46d-d80f-45f9-9667-6867016065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e59e3-129f-4f51-bcce-a0522aded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68C09B-06CB-4083-99D1-D1BAD4E3C8A4}"/>
</file>

<file path=customXml/itemProps2.xml><?xml version="1.0" encoding="utf-8"?>
<ds:datastoreItem xmlns:ds="http://schemas.openxmlformats.org/officeDocument/2006/customXml" ds:itemID="{8A369E74-E99E-4601-801A-695A6FD21787}"/>
</file>

<file path=customXml/itemProps3.xml><?xml version="1.0" encoding="utf-8"?>
<ds:datastoreItem xmlns:ds="http://schemas.openxmlformats.org/officeDocument/2006/customXml" ds:itemID="{1A05B977-B824-432B-8221-D49B12A872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Graba</dc:creator>
  <cp:keywords/>
  <dc:description/>
  <cp:lastModifiedBy>Laura Graba</cp:lastModifiedBy>
  <cp:revision/>
  <dcterms:created xsi:type="dcterms:W3CDTF">2018-04-14T07:10:19Z</dcterms:created>
  <dcterms:modified xsi:type="dcterms:W3CDTF">2019-04-19T10:41:55Z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0x01010007E32413B0467F4782AAE82AE8CC2D63</vt:lpwstr>
  </property>
  <property fmtid="{D5CDD505-2E9C-101B-9397-08002B2CF9AE}" pid="3" name="AuthorIds_UIVersion_512">
    <vt:lpwstr>13</vt:lpwstr>
  </property>
</Properties>
</file>